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fania.balzamo\Documents\RR TEM VI-08\approvazione\allegati\"/>
    </mc:Choice>
  </mc:AlternateContent>
  <xr:revisionPtr revIDLastSave="0" documentId="13_ncr:1_{168CFBDF-90C7-4302-BADC-B96FCC9E4F05}" xr6:coauthVersionLast="36" xr6:coauthVersionMax="36" xr10:uidLastSave="{00000000-0000-0000-0000-000000000000}"/>
  <bookViews>
    <workbookView xWindow="150" yWindow="570" windowWidth="28460" windowHeight="11960" xr2:uid="{00000000-000D-0000-FFFF-FFFF00000000}"/>
  </bookViews>
  <sheets>
    <sheet name="NO2" sheetId="1" r:id="rId1"/>
    <sheet name="O3" sheetId="2" r:id="rId2"/>
  </sheets>
  <calcPr calcId="191029"/>
</workbook>
</file>

<file path=xl/calcChain.xml><?xml version="1.0" encoding="utf-8"?>
<calcChain xmlns="http://schemas.openxmlformats.org/spreadsheetml/2006/main">
  <c r="D54" i="1" l="1"/>
  <c r="H54" i="1" s="1"/>
  <c r="D57" i="2"/>
  <c r="F57" i="2" s="1"/>
  <c r="D55" i="2"/>
  <c r="D56" i="2" s="1"/>
  <c r="H54" i="2"/>
  <c r="F54" i="2"/>
  <c r="H53" i="2"/>
  <c r="F53" i="2"/>
  <c r="H52" i="2"/>
  <c r="F52" i="2"/>
  <c r="H51" i="2"/>
  <c r="F51" i="2"/>
  <c r="H50" i="2"/>
  <c r="F50" i="2"/>
  <c r="D49" i="2"/>
  <c r="F49" i="2" s="1"/>
  <c r="D48" i="2"/>
  <c r="H48" i="2" s="1"/>
  <c r="D47" i="2"/>
  <c r="H47" i="2" s="1"/>
  <c r="A28" i="2"/>
  <c r="D58" i="1"/>
  <c r="H58" i="1" s="1"/>
  <c r="D57" i="1"/>
  <c r="F57" i="1" s="1"/>
  <c r="H53" i="1"/>
  <c r="F53" i="1"/>
  <c r="H52" i="1"/>
  <c r="F52" i="1"/>
  <c r="H51" i="1"/>
  <c r="F51" i="1"/>
  <c r="H50" i="1"/>
  <c r="F50" i="1"/>
  <c r="D49" i="1"/>
  <c r="H49" i="1" s="1"/>
  <c r="D48" i="1"/>
  <c r="F48" i="1" s="1"/>
  <c r="D47" i="1"/>
  <c r="O45" i="1"/>
  <c r="N45" i="1"/>
  <c r="M45" i="1"/>
  <c r="L45" i="1"/>
  <c r="Q44" i="1"/>
  <c r="R44" i="1" s="1"/>
  <c r="P44" i="1"/>
  <c r="Q43" i="1"/>
  <c r="R43" i="1" s="1"/>
  <c r="P43" i="1"/>
  <c r="Q42" i="1"/>
  <c r="R42" i="1" s="1"/>
  <c r="P42" i="1"/>
  <c r="Q41" i="1"/>
  <c r="R41" i="1" s="1"/>
  <c r="P41" i="1"/>
  <c r="Q40" i="1"/>
  <c r="R40" i="1" s="1"/>
  <c r="P40" i="1"/>
  <c r="Q39" i="1"/>
  <c r="R39" i="1" s="1"/>
  <c r="P39" i="1"/>
  <c r="Q38" i="1"/>
  <c r="R38" i="1" s="1"/>
  <c r="P38" i="1"/>
  <c r="Q37" i="1"/>
  <c r="R37" i="1" s="1"/>
  <c r="P37" i="1"/>
  <c r="Q36" i="1"/>
  <c r="R36" i="1" s="1"/>
  <c r="P36" i="1"/>
  <c r="Q35" i="1"/>
  <c r="R35" i="1" s="1"/>
  <c r="P35" i="1"/>
  <c r="Q34" i="1"/>
  <c r="R34" i="1" s="1"/>
  <c r="P34" i="1"/>
  <c r="Q33" i="1"/>
  <c r="R33" i="1" s="1"/>
  <c r="P33" i="1"/>
  <c r="Q32" i="1"/>
  <c r="R32" i="1" s="1"/>
  <c r="P32" i="1"/>
  <c r="Q31" i="1"/>
  <c r="R31" i="1" s="1"/>
  <c r="P31" i="1"/>
  <c r="Q30" i="1"/>
  <c r="R30" i="1" s="1"/>
  <c r="P30" i="1"/>
  <c r="Q29" i="1"/>
  <c r="R29" i="1" s="1"/>
  <c r="P29" i="1"/>
  <c r="Q28" i="1"/>
  <c r="R28" i="1" s="1"/>
  <c r="P28" i="1"/>
  <c r="A28" i="1"/>
  <c r="Q27" i="1"/>
  <c r="R27" i="1" s="1"/>
  <c r="P27" i="1"/>
  <c r="Q26" i="1"/>
  <c r="R26" i="1" s="1"/>
  <c r="P26" i="1"/>
  <c r="Q25" i="1"/>
  <c r="R25" i="1" s="1"/>
  <c r="P25" i="1"/>
  <c r="Q24" i="1"/>
  <c r="R24" i="1" s="1"/>
  <c r="P24" i="1"/>
  <c r="Q23" i="1"/>
  <c r="R23" i="1" s="1"/>
  <c r="P23" i="1"/>
  <c r="Q22" i="1"/>
  <c r="R22" i="1" s="1"/>
  <c r="P22" i="1"/>
  <c r="Q21" i="1"/>
  <c r="R21" i="1" s="1"/>
  <c r="P21" i="1"/>
  <c r="Q20" i="1"/>
  <c r="R20" i="1" s="1"/>
  <c r="P20" i="1"/>
  <c r="Q19" i="1"/>
  <c r="R19" i="1" s="1"/>
  <c r="P19" i="1"/>
  <c r="B19" i="1"/>
  <c r="P18" i="1"/>
  <c r="Q18" i="1" s="1"/>
  <c r="R18" i="1" s="1"/>
  <c r="P17" i="1"/>
  <c r="Q17" i="1" s="1"/>
  <c r="R17" i="1" s="1"/>
  <c r="P16" i="1"/>
  <c r="Q16" i="1" s="1"/>
  <c r="R16" i="1" s="1"/>
  <c r="P15" i="1"/>
  <c r="Q15" i="1" s="1"/>
  <c r="R15" i="1" s="1"/>
  <c r="P14" i="1"/>
  <c r="Q14" i="1" s="1"/>
  <c r="R14" i="1" s="1"/>
  <c r="P13" i="1"/>
  <c r="F54" i="1" l="1"/>
  <c r="F47" i="2"/>
  <c r="F55" i="2"/>
  <c r="P45" i="1"/>
  <c r="H55" i="1" s="1"/>
  <c r="F47" i="1"/>
  <c r="F49" i="1"/>
  <c r="H47" i="1"/>
  <c r="H56" i="2"/>
  <c r="F56" i="2"/>
  <c r="Q13" i="1"/>
  <c r="H48" i="1"/>
  <c r="D55" i="1"/>
  <c r="F55" i="1" s="1"/>
  <c r="H57" i="1"/>
  <c r="F58" i="1"/>
  <c r="F48" i="2"/>
  <c r="F58" i="2" s="1"/>
  <c r="F59" i="2" s="1"/>
  <c r="F60" i="2" s="1"/>
  <c r="F62" i="2" s="1"/>
  <c r="H49" i="2"/>
  <c r="H58" i="2" s="1"/>
  <c r="H59" i="2" s="1"/>
  <c r="H60" i="2" s="1"/>
  <c r="H62" i="2" s="1"/>
  <c r="H57" i="2"/>
  <c r="D56" i="1" l="1"/>
  <c r="F56" i="1" s="1"/>
  <c r="F59" i="1" s="1"/>
  <c r="F60" i="1" s="1"/>
  <c r="F61" i="1" s="1"/>
  <c r="F63" i="1" s="1"/>
  <c r="R13" i="1"/>
  <c r="R45" i="1" s="1"/>
  <c r="H56" i="1" s="1"/>
  <c r="H59" i="1" s="1"/>
  <c r="H60" i="1" s="1"/>
  <c r="H61" i="1" s="1"/>
  <c r="H63" i="1" s="1"/>
</calcChain>
</file>

<file path=xl/sharedStrings.xml><?xml version="1.0" encoding="utf-8"?>
<sst xmlns="http://schemas.openxmlformats.org/spreadsheetml/2006/main" count="206" uniqueCount="151">
  <si>
    <t>1. Dati identificativi dell'analizzatore</t>
  </si>
  <si>
    <t>Identificativo analizzatore</t>
  </si>
  <si>
    <t>Ubicato presso la stazione di:</t>
  </si>
  <si>
    <t>Verifica dell'incertezza della misura di:</t>
  </si>
  <si>
    <t>NO2</t>
  </si>
  <si>
    <t>Stazione</t>
  </si>
  <si>
    <t>Parte di precalcolo per la deriva a lungo termine</t>
  </si>
  <si>
    <t>2. Inserimento valori strumentali</t>
  </si>
  <si>
    <t>Sistema di calibrazione</t>
  </si>
  <si>
    <t>Span di riferimento (Cs):</t>
  </si>
  <si>
    <t>Ripetibilità</t>
  </si>
  <si>
    <t>Zero</t>
  </si>
  <si>
    <t>Span</t>
  </si>
  <si>
    <t>Deriva lungo termine</t>
  </si>
  <si>
    <t>TAP</t>
  </si>
  <si>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iniziale</t>
    </r>
  </si>
  <si>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finale</t>
    </r>
  </si>
  <si>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iniziale</t>
    </r>
  </si>
  <si>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finale</t>
    </r>
  </si>
  <si>
    <t>Dz</t>
  </si>
  <si>
    <t>Ds</t>
  </si>
  <si>
    <t>Dl,s^2</t>
  </si>
  <si>
    <t>Bombola</t>
  </si>
  <si>
    <t>1° Deriva</t>
  </si>
  <si>
    <t>B. Bassa Conc.</t>
  </si>
  <si>
    <t>Valore limite orario (lh)</t>
  </si>
  <si>
    <t>Valore limite annuale (la)</t>
  </si>
  <si>
    <t>2° Deriva</t>
  </si>
  <si>
    <t>3° Deriva</t>
  </si>
  <si>
    <t>4° Deriva</t>
  </si>
  <si>
    <t>Numero di valori orari validi</t>
  </si>
  <si>
    <t>Numero di regolazioni</t>
  </si>
  <si>
    <t>5° Deriva</t>
  </si>
  <si>
    <t>6° Deriva</t>
  </si>
  <si>
    <t>7° Deriva</t>
  </si>
  <si>
    <r>
      <rPr>
        <i/>
        <sz val="8"/>
        <rFont val="Arial"/>
        <family val="2"/>
      </rPr>
      <t>Fatt. di linearità massimo - r</t>
    </r>
    <r>
      <rPr>
        <i/>
        <vertAlign val="subscript"/>
        <sz val="8"/>
        <rFont val="Arial"/>
        <family val="2"/>
      </rPr>
      <t>c,rel max</t>
    </r>
  </si>
  <si>
    <t>Efficienza del convertitore (%)</t>
  </si>
  <si>
    <t>8° Deriva</t>
  </si>
  <si>
    <t>9° Deriva</t>
  </si>
  <si>
    <t>10° Deriva</t>
  </si>
  <si>
    <t>Incertezza gas  calibrazione (%)</t>
  </si>
  <si>
    <t>Incertezza diluitore (%)</t>
  </si>
  <si>
    <t>11° Deriva</t>
  </si>
  <si>
    <t>12° Deriva</t>
  </si>
  <si>
    <t>13° Deriva</t>
  </si>
  <si>
    <t>numero di misure nell'ora (m)</t>
  </si>
  <si>
    <t>14° Deriva</t>
  </si>
  <si>
    <t>15° Deriva</t>
  </si>
  <si>
    <t>16° Deriva</t>
  </si>
  <si>
    <t>t rise</t>
  </si>
  <si>
    <t>t fall</t>
  </si>
  <si>
    <t>17° Deriva</t>
  </si>
  <si>
    <t>18° Deriva</t>
  </si>
  <si>
    <t>19° Deriva</t>
  </si>
  <si>
    <t>P1(ugp)</t>
  </si>
  <si>
    <t>P2 (ugp)</t>
  </si>
  <si>
    <t>20° Deriva</t>
  </si>
  <si>
    <t>21° Deriva</t>
  </si>
  <si>
    <t>22° Deriva</t>
  </si>
  <si>
    <t>T1(ugt)</t>
  </si>
  <si>
    <t>T2(ugt)</t>
  </si>
  <si>
    <t>23° Deriva</t>
  </si>
  <si>
    <t>24° Deriva</t>
  </si>
  <si>
    <t>25° Deriva</t>
  </si>
  <si>
    <t>T1(ust)</t>
  </si>
  <si>
    <t>T2(ust)</t>
  </si>
  <si>
    <t>26° Deriva</t>
  </si>
  <si>
    <t>27° Deriva</t>
  </si>
  <si>
    <t>28° Deriva</t>
  </si>
  <si>
    <t>V1(uV)</t>
  </si>
  <si>
    <t>V2(uV)</t>
  </si>
  <si>
    <t>29° Deriva</t>
  </si>
  <si>
    <t>30° Deriva</t>
  </si>
  <si>
    <t>31° Deriva</t>
  </si>
  <si>
    <t>32° Deriva</t>
  </si>
  <si>
    <t>3. Calcolo incertezze parziali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</si>
  <si>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pi</t>
    </r>
  </si>
  <si>
    <t>Fattori per il calcolo incertezza</t>
  </si>
  <si>
    <t>Valore limite orario</t>
  </si>
  <si>
    <t>Valore limite annuale</t>
  </si>
  <si>
    <t>n. regolaz.</t>
  </si>
  <si>
    <t>Ripetibilità di zero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</si>
  <si>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rz</t>
    </r>
  </si>
  <si>
    <t>Ripetibilità di span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</si>
  <si>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rs</t>
    </r>
  </si>
  <si>
    <t>Mancata linearità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</si>
  <si>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l</t>
    </r>
  </si>
  <si>
    <t>Variazione di pressione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</si>
  <si>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gp</t>
    </r>
  </si>
  <si>
    <t>Variazione di temperatura dell'aria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</si>
  <si>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gt</t>
    </r>
  </si>
  <si>
    <t>Variazione di temperatura ambiente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</si>
  <si>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st</t>
    </r>
  </si>
  <si>
    <t>Variazione di voltaggio elettrico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</si>
  <si>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V</t>
    </r>
  </si>
  <si>
    <t>Averaging effect</t>
  </si>
  <si>
    <t>uAV</t>
  </si>
  <si>
    <t>Deriva di lungo termine di zero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</si>
  <si>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dlz</t>
    </r>
  </si>
  <si>
    <t>Deriva di lungo termine di span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</si>
  <si>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dls</t>
    </r>
  </si>
  <si>
    <t>Gas di calibrazione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</si>
  <si>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cg</t>
    </r>
  </si>
  <si>
    <t>Efficienza del convertitore (NO2)</t>
  </si>
  <si>
    <t>uEC</t>
  </si>
  <si>
    <t>Incertezza composta (nmol/mol)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</si>
  <si>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c</t>
    </r>
  </si>
  <si>
    <t>Incertezza estesa (nmol/mol)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</si>
  <si>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c</t>
    </r>
  </si>
  <si>
    <t>Incertezza estesa relativa (%)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</si>
  <si>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c,rel</t>
    </r>
  </si>
  <si>
    <t>Incertezza di riferimento (%)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</si>
  <si>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rif</t>
    </r>
  </si>
  <si>
    <t>Esito</t>
  </si>
  <si>
    <t>Data di compilazione</t>
  </si>
  <si>
    <t>Operatore</t>
  </si>
  <si>
    <t>O3</t>
  </si>
  <si>
    <t>RRQA - Sede di</t>
  </si>
  <si>
    <t>Span di riferimento (Ct):</t>
  </si>
  <si>
    <t>Fotometro</t>
  </si>
  <si>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iniziale</t>
    </r>
  </si>
  <si>
    <t>Soglia di allarme (lh)</t>
  </si>
  <si>
    <t>Valore limite 8h (lh)</t>
  </si>
  <si>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finale</t>
    </r>
  </si>
  <si>
    <r>
      <rPr>
        <i/>
        <sz val="8"/>
        <rFont val="Arial"/>
        <family val="2"/>
      </rPr>
      <t>Fatt. di linearità massimo - r</t>
    </r>
    <r>
      <rPr>
        <i/>
        <vertAlign val="subscript"/>
        <sz val="8"/>
        <rFont val="Arial"/>
        <family val="2"/>
      </rPr>
      <t>c,rel max</t>
    </r>
  </si>
  <si>
    <t>Incertezza fotometro (%)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</si>
  <si>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pi</t>
    </r>
  </si>
  <si>
    <t>Soglia informazione</t>
  </si>
  <si>
    <t>Valore limite 8h</t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</si>
  <si>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rz</t>
    </r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</si>
  <si>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rs</t>
    </r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</si>
  <si>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l</t>
    </r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</si>
  <si>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gp</t>
    </r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</si>
  <si>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gt</t>
    </r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</si>
  <si>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st</t>
    </r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</si>
  <si>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V</t>
    </r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</si>
  <si>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dlz</t>
    </r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</si>
  <si>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dls</t>
    </r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</si>
  <si>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cg</t>
    </r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</si>
  <si>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c</t>
    </r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</si>
  <si>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c</t>
    </r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</si>
  <si>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c,rel</t>
    </r>
  </si>
  <si>
    <r>
      <rPr>
        <sz val="10"/>
        <rFont val="Arial"/>
        <family val="2"/>
      </rPr>
      <t>U</t>
    </r>
    <r>
      <rPr>
        <vertAlign val="subscript"/>
        <sz val="10"/>
        <rFont val="Arial"/>
        <family val="2"/>
      </rPr>
      <t>rif</t>
    </r>
  </si>
  <si>
    <t>RP-RRQA</t>
  </si>
  <si>
    <t>Pag. 1 DI 1</t>
  </si>
  <si>
    <t>Istruzione Operativa 
RR TEM VI/08 QA/QC</t>
  </si>
  <si>
    <r>
      <t>Revisione:</t>
    </r>
    <r>
      <rPr>
        <b/>
        <sz val="10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00</t>
    </r>
  </si>
  <si>
    <t xml:space="preserve">Data emissione: </t>
  </si>
  <si>
    <t>Calcolo incertezza di misura</t>
  </si>
  <si>
    <t>Istruzione operativa: IO.SNPA.9</t>
  </si>
  <si>
    <t>Mod. IO.SNPA.9.01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</si>
</sst>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mm/dd/yyyy"/>
  </numFmts>
  <fonts count="18" x14ac:knownFonts="1">
    <font>
      <sz val="10"/>
      <color rgb="FF000000"/>
      <name val="Arial"/>
    </font>
    <font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sz val="10"/>
      <color rgb="FFFF00FF"/>
      <name val="Arial"/>
      <family val="2"/>
    </font>
    <font>
      <vertAlign val="subscript"/>
      <sz val="10"/>
      <name val="Arial"/>
      <family val="2"/>
    </font>
    <font>
      <i/>
      <vertAlign val="subscript"/>
      <sz val="8"/>
      <name val="Arial"/>
      <family val="2"/>
    </font>
    <font>
      <sz val="9"/>
      <color indexed="17"/>
      <name val="Times New Roman"/>
      <family val="1"/>
    </font>
    <font>
      <sz val="18"/>
      <name val="Arial Narrow"/>
      <family val="2"/>
    </font>
    <font>
      <b/>
      <sz val="10"/>
      <color indexed="10"/>
      <name val="Arial"/>
      <family val="2"/>
    </font>
    <font>
      <b/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rgb="FFFFFF99"/>
        <bgColor rgb="FFFFFF99"/>
      </patternFill>
    </fill>
    <fill>
      <patternFill patternType="solid">
        <fgColor rgb="FFC0C0C0"/>
        <bgColor rgb="FFC0C0C0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</fills>
  <borders count="7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 applyFont="1" applyAlignment="1"/>
    <xf numFmtId="0" fontId="2" fillId="0" borderId="0" xfId="0" applyFont="1" applyAlignment="1"/>
    <xf numFmtId="0" fontId="2" fillId="2" borderId="0" xfId="0" applyFont="1" applyFill="1" applyAlignment="1"/>
    <xf numFmtId="0" fontId="5" fillId="2" borderId="0" xfId="0" applyFont="1" applyFill="1" applyAlignment="1">
      <alignment wrapText="1"/>
    </xf>
    <xf numFmtId="0" fontId="5" fillId="2" borderId="0" xfId="0" applyFont="1" applyFill="1" applyAlignment="1"/>
    <xf numFmtId="0" fontId="4" fillId="5" borderId="20" xfId="0" applyFont="1" applyFill="1" applyBorder="1" applyAlignment="1">
      <alignment horizontal="center"/>
    </xf>
    <xf numFmtId="0" fontId="2" fillId="0" borderId="0" xfId="0" applyFont="1" applyAlignment="1"/>
    <xf numFmtId="0" fontId="4" fillId="0" borderId="17" xfId="0" applyFont="1" applyBorder="1" applyAlignment="1">
      <alignment horizontal="center"/>
    </xf>
    <xf numFmtId="0" fontId="4" fillId="2" borderId="29" xfId="0" applyFont="1" applyFill="1" applyBorder="1" applyAlignment="1"/>
    <xf numFmtId="0" fontId="4" fillId="0" borderId="20" xfId="0" applyFont="1" applyBorder="1" applyAlignment="1">
      <alignment horizontal="center"/>
    </xf>
    <xf numFmtId="0" fontId="4" fillId="2" borderId="30" xfId="0" applyFont="1" applyFill="1" applyBorder="1" applyAlignment="1"/>
    <xf numFmtId="0" fontId="2" fillId="5" borderId="1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4" fillId="4" borderId="31" xfId="0" applyFont="1" applyFill="1" applyBorder="1" applyAlignment="1">
      <alignment horizontal="center"/>
    </xf>
    <xf numFmtId="0" fontId="4" fillId="4" borderId="32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right"/>
    </xf>
    <xf numFmtId="164" fontId="2" fillId="4" borderId="20" xfId="0" applyNumberFormat="1" applyFont="1" applyFill="1" applyBorder="1" applyAlignment="1"/>
    <xf numFmtId="0" fontId="2" fillId="2" borderId="30" xfId="0" applyFont="1" applyFill="1" applyBorder="1" applyAlignment="1">
      <alignment horizontal="right"/>
    </xf>
    <xf numFmtId="0" fontId="2" fillId="5" borderId="20" xfId="0" applyFont="1" applyFill="1" applyBorder="1" applyAlignment="1">
      <alignment horizontal="right"/>
    </xf>
    <xf numFmtId="164" fontId="2" fillId="5" borderId="20" xfId="0" applyNumberFormat="1" applyFont="1" applyFill="1" applyBorder="1" applyAlignment="1">
      <alignment horizontal="right"/>
    </xf>
    <xf numFmtId="164" fontId="2" fillId="5" borderId="33" xfId="0" applyNumberFormat="1" applyFont="1" applyFill="1" applyBorder="1" applyAlignment="1"/>
    <xf numFmtId="164" fontId="2" fillId="0" borderId="0" xfId="0" applyNumberFormat="1" applyFont="1" applyAlignment="1"/>
    <xf numFmtId="2" fontId="2" fillId="0" borderId="0" xfId="0" applyNumberFormat="1" applyFont="1" applyAlignment="1"/>
    <xf numFmtId="0" fontId="4" fillId="5" borderId="31" xfId="0" applyFont="1" applyFill="1" applyBorder="1" applyAlignment="1">
      <alignment horizontal="center"/>
    </xf>
    <xf numFmtId="0" fontId="4" fillId="5" borderId="32" xfId="0" applyFont="1" applyFill="1" applyBorder="1" applyAlignment="1">
      <alignment horizontal="center"/>
    </xf>
    <xf numFmtId="164" fontId="2" fillId="0" borderId="0" xfId="0" applyNumberFormat="1" applyFont="1" applyAlignment="1"/>
    <xf numFmtId="0" fontId="2" fillId="4" borderId="36" xfId="0" applyFont="1" applyFill="1" applyBorder="1" applyAlignment="1"/>
    <xf numFmtId="165" fontId="4" fillId="4" borderId="31" xfId="0" applyNumberFormat="1" applyFont="1" applyFill="1" applyBorder="1" applyAlignment="1">
      <alignment horizontal="center"/>
    </xf>
    <xf numFmtId="165" fontId="4" fillId="5" borderId="32" xfId="0" applyNumberFormat="1" applyFont="1" applyFill="1" applyBorder="1" applyAlignment="1">
      <alignment horizontal="center"/>
    </xf>
    <xf numFmtId="165" fontId="4" fillId="5" borderId="31" xfId="0" applyNumberFormat="1" applyFont="1" applyFill="1" applyBorder="1" applyAlignment="1">
      <alignment horizontal="center"/>
    </xf>
    <xf numFmtId="0" fontId="2" fillId="4" borderId="20" xfId="0" applyFont="1" applyFill="1" applyBorder="1" applyAlignment="1"/>
    <xf numFmtId="0" fontId="2" fillId="2" borderId="37" xfId="0" applyFont="1" applyFill="1" applyBorder="1" applyAlignment="1">
      <alignment horizontal="right"/>
    </xf>
    <xf numFmtId="0" fontId="2" fillId="2" borderId="38" xfId="0" applyFont="1" applyFill="1" applyBorder="1" applyAlignment="1">
      <alignment horizontal="right"/>
    </xf>
    <xf numFmtId="0" fontId="2" fillId="2" borderId="39" xfId="0" applyFont="1" applyFill="1" applyBorder="1" applyAlignment="1"/>
    <xf numFmtId="0" fontId="2" fillId="5" borderId="20" xfId="0" applyFont="1" applyFill="1" applyBorder="1" applyAlignment="1">
      <alignment horizontal="right"/>
    </xf>
    <xf numFmtId="0" fontId="9" fillId="0" borderId="0" xfId="0" applyFont="1" applyAlignment="1"/>
    <xf numFmtId="164" fontId="2" fillId="4" borderId="20" xfId="0" applyNumberFormat="1" applyFont="1" applyFill="1" applyBorder="1" applyAlignment="1"/>
    <xf numFmtId="0" fontId="2" fillId="3" borderId="20" xfId="0" applyFont="1" applyFill="1" applyBorder="1" applyAlignment="1">
      <alignment horizontal="center"/>
    </xf>
    <xf numFmtId="0" fontId="8" fillId="7" borderId="20" xfId="0" applyFont="1" applyFill="1" applyBorder="1" applyAlignment="1">
      <alignment vertical="center"/>
    </xf>
    <xf numFmtId="0" fontId="8" fillId="7" borderId="20" xfId="0" applyFont="1" applyFill="1" applyBorder="1" applyAlignment="1">
      <alignment vertical="center"/>
    </xf>
    <xf numFmtId="164" fontId="10" fillId="7" borderId="20" xfId="0" applyNumberFormat="1" applyFont="1" applyFill="1" applyBorder="1" applyAlignment="1">
      <alignment vertical="center"/>
    </xf>
    <xf numFmtId="0" fontId="2" fillId="0" borderId="20" xfId="0" applyFont="1" applyBorder="1" applyAlignment="1"/>
    <xf numFmtId="0" fontId="2" fillId="0" borderId="2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3" borderId="32" xfId="0" applyFont="1" applyFill="1" applyBorder="1" applyAlignment="1"/>
    <xf numFmtId="0" fontId="4" fillId="3" borderId="40" xfId="0" applyFont="1" applyFill="1" applyBorder="1" applyAlignment="1"/>
    <xf numFmtId="0" fontId="2" fillId="2" borderId="20" xfId="0" applyFont="1" applyFill="1" applyBorder="1" applyAlignment="1">
      <alignment horizontal="center"/>
    </xf>
    <xf numFmtId="0" fontId="2" fillId="2" borderId="41" xfId="0" applyFont="1" applyFill="1" applyBorder="1" applyAlignment="1"/>
    <xf numFmtId="0" fontId="2" fillId="2" borderId="42" xfId="0" applyFont="1" applyFill="1" applyBorder="1" applyAlignment="1"/>
    <xf numFmtId="0" fontId="2" fillId="2" borderId="43" xfId="0" applyFont="1" applyFill="1" applyBorder="1" applyAlignment="1"/>
    <xf numFmtId="0" fontId="2" fillId="2" borderId="44" xfId="0" applyFont="1" applyFill="1" applyBorder="1" applyAlignment="1"/>
    <xf numFmtId="0" fontId="2" fillId="2" borderId="29" xfId="0" applyFont="1" applyFill="1" applyBorder="1" applyAlignment="1"/>
    <xf numFmtId="0" fontId="2" fillId="2" borderId="29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4" fillId="5" borderId="51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164" fontId="2" fillId="4" borderId="33" xfId="0" applyNumberFormat="1" applyFont="1" applyFill="1" applyBorder="1" applyAlignment="1"/>
    <xf numFmtId="0" fontId="2" fillId="2" borderId="58" xfId="0" applyFont="1" applyFill="1" applyBorder="1" applyAlignment="1">
      <alignment horizontal="center"/>
    </xf>
    <xf numFmtId="0" fontId="4" fillId="5" borderId="31" xfId="0" applyFont="1" applyFill="1" applyBorder="1" applyAlignment="1">
      <alignment horizontal="center"/>
    </xf>
    <xf numFmtId="164" fontId="2" fillId="2" borderId="29" xfId="0" applyNumberFormat="1" applyFont="1" applyFill="1" applyBorder="1" applyAlignment="1"/>
    <xf numFmtId="164" fontId="2" fillId="2" borderId="58" xfId="0" applyNumberFormat="1" applyFont="1" applyFill="1" applyBorder="1" applyAlignment="1"/>
    <xf numFmtId="0" fontId="4" fillId="2" borderId="32" xfId="0" applyFont="1" applyFill="1" applyBorder="1" applyAlignment="1">
      <alignment horizontal="center"/>
    </xf>
    <xf numFmtId="165" fontId="4" fillId="2" borderId="32" xfId="0" applyNumberFormat="1" applyFont="1" applyFill="1" applyBorder="1" applyAlignment="1">
      <alignment horizontal="center"/>
    </xf>
    <xf numFmtId="164" fontId="4" fillId="5" borderId="32" xfId="0" applyNumberFormat="1" applyFont="1" applyFill="1" applyBorder="1" applyAlignment="1">
      <alignment horizontal="center"/>
    </xf>
    <xf numFmtId="0" fontId="2" fillId="2" borderId="60" xfId="0" applyFont="1" applyFill="1" applyBorder="1" applyAlignment="1">
      <alignment horizontal="right"/>
    </xf>
    <xf numFmtId="164" fontId="2" fillId="4" borderId="51" xfId="0" applyNumberFormat="1" applyFont="1" applyFill="1" applyBorder="1" applyAlignment="1"/>
    <xf numFmtId="164" fontId="2" fillId="2" borderId="60" xfId="0" applyNumberFormat="1" applyFont="1" applyFill="1" applyBorder="1" applyAlignment="1"/>
    <xf numFmtId="164" fontId="2" fillId="2" borderId="61" xfId="0" applyNumberFormat="1" applyFont="1" applyFill="1" applyBorder="1" applyAlignment="1"/>
    <xf numFmtId="0" fontId="2" fillId="2" borderId="62" xfId="0" applyFont="1" applyFill="1" applyBorder="1" applyAlignment="1"/>
    <xf numFmtId="0" fontId="11" fillId="0" borderId="0" xfId="0" applyFont="1" applyAlignment="1"/>
    <xf numFmtId="0" fontId="0" fillId="0" borderId="0" xfId="0"/>
    <xf numFmtId="0" fontId="10" fillId="0" borderId="62" xfId="0" applyFont="1" applyBorder="1" applyAlignment="1">
      <alignment horizontal="center" wrapText="1"/>
    </xf>
    <xf numFmtId="0" fontId="4" fillId="0" borderId="62" xfId="0" applyFont="1" applyBorder="1" applyAlignment="1">
      <alignment horizontal="center" wrapText="1"/>
    </xf>
    <xf numFmtId="0" fontId="2" fillId="0" borderId="17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65" fontId="0" fillId="3" borderId="17" xfId="0" applyNumberFormat="1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165" fontId="2" fillId="3" borderId="17" xfId="0" applyNumberFormat="1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8" fillId="2" borderId="34" xfId="0" applyFont="1" applyFill="1" applyBorder="1" applyAlignment="1">
      <alignment horizontal="left" vertical="center" wrapText="1"/>
    </xf>
    <xf numFmtId="0" fontId="1" fillId="0" borderId="27" xfId="0" applyFont="1" applyBorder="1"/>
    <xf numFmtId="0" fontId="2" fillId="2" borderId="1" xfId="0" applyFont="1" applyFill="1" applyBorder="1" applyAlignment="1">
      <alignment horizontal="center"/>
    </xf>
    <xf numFmtId="0" fontId="1" fillId="0" borderId="5" xfId="0" applyFont="1" applyBorder="1"/>
    <xf numFmtId="0" fontId="1" fillId="0" borderId="8" xfId="0" applyFont="1" applyBorder="1"/>
    <xf numFmtId="0" fontId="6" fillId="2" borderId="34" xfId="0" applyFont="1" applyFill="1" applyBorder="1" applyAlignment="1">
      <alignment horizontal="left" vertical="center" wrapText="1"/>
    </xf>
    <xf numFmtId="0" fontId="6" fillId="2" borderId="35" xfId="0" applyFont="1" applyFill="1" applyBorder="1" applyAlignment="1">
      <alignment horizontal="left" vertical="center" wrapText="1"/>
    </xf>
    <xf numFmtId="0" fontId="1" fillId="0" borderId="28" xfId="0" applyFont="1" applyBorder="1"/>
    <xf numFmtId="2" fontId="2" fillId="5" borderId="17" xfId="0" applyNumberFormat="1" applyFont="1" applyFill="1" applyBorder="1" applyAlignment="1">
      <alignment horizontal="center"/>
    </xf>
    <xf numFmtId="2" fontId="2" fillId="0" borderId="17" xfId="0" applyNumberFormat="1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2" fillId="3" borderId="17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/>
    </xf>
    <xf numFmtId="0" fontId="2" fillId="4" borderId="17" xfId="0" applyFont="1" applyFill="1" applyBorder="1" applyAlignment="1">
      <alignment horizontal="center"/>
    </xf>
    <xf numFmtId="2" fontId="2" fillId="3" borderId="17" xfId="0" applyNumberFormat="1" applyFont="1" applyFill="1" applyBorder="1" applyAlignment="1">
      <alignment horizontal="center"/>
    </xf>
    <xf numFmtId="0" fontId="2" fillId="2" borderId="45" xfId="0" applyFont="1" applyFill="1" applyBorder="1" applyAlignment="1">
      <alignment horizontal="right"/>
    </xf>
    <xf numFmtId="0" fontId="1" fillId="0" borderId="46" xfId="0" applyFont="1" applyBorder="1"/>
    <xf numFmtId="4" fontId="4" fillId="5" borderId="17" xfId="0" applyNumberFormat="1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7" fillId="2" borderId="34" xfId="0" applyFont="1" applyFill="1" applyBorder="1" applyAlignment="1">
      <alignment horizontal="left" vertical="center" wrapText="1"/>
    </xf>
    <xf numFmtId="0" fontId="8" fillId="2" borderId="35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center" wrapText="1"/>
    </xf>
    <xf numFmtId="0" fontId="14" fillId="0" borderId="63" xfId="0" applyFont="1" applyBorder="1" applyAlignment="1">
      <alignment horizontal="center" vertical="top" wrapText="1"/>
    </xf>
    <xf numFmtId="0" fontId="14" fillId="0" borderId="64" xfId="0" applyFont="1" applyBorder="1" applyAlignment="1">
      <alignment horizontal="center" vertical="top" wrapText="1"/>
    </xf>
    <xf numFmtId="0" fontId="14" fillId="0" borderId="65" xfId="0" applyFont="1" applyBorder="1" applyAlignment="1">
      <alignment horizontal="center" vertical="top" wrapText="1"/>
    </xf>
    <xf numFmtId="0" fontId="14" fillId="0" borderId="62" xfId="0" applyFont="1" applyBorder="1" applyAlignment="1">
      <alignment horizontal="center" vertical="top" wrapText="1"/>
    </xf>
    <xf numFmtId="0" fontId="4" fillId="3" borderId="12" xfId="0" applyFont="1" applyFill="1" applyBorder="1" applyAlignment="1">
      <alignment horizontal="left"/>
    </xf>
    <xf numFmtId="0" fontId="1" fillId="0" borderId="13" xfId="0" applyFont="1" applyBorder="1"/>
    <xf numFmtId="0" fontId="1" fillId="0" borderId="14" xfId="0" applyFont="1" applyBorder="1"/>
    <xf numFmtId="0" fontId="2" fillId="0" borderId="15" xfId="0" applyFont="1" applyBorder="1" applyAlignment="1">
      <alignment horizontal="left"/>
    </xf>
    <xf numFmtId="0" fontId="1" fillId="0" borderId="16" xfId="0" applyFont="1" applyBorder="1"/>
    <xf numFmtId="0" fontId="4" fillId="0" borderId="19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1" fillId="0" borderId="26" xfId="0" applyFont="1" applyBorder="1"/>
    <xf numFmtId="0" fontId="2" fillId="0" borderId="5" xfId="0" applyFont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1" fillId="0" borderId="10" xfId="0" applyFont="1" applyBorder="1"/>
    <xf numFmtId="0" fontId="4" fillId="6" borderId="17" xfId="0" applyFont="1" applyFill="1" applyBorder="1" applyAlignment="1">
      <alignment horizontal="center"/>
    </xf>
    <xf numFmtId="0" fontId="2" fillId="0" borderId="17" xfId="0" applyFont="1" applyBorder="1" applyAlignment="1"/>
    <xf numFmtId="0" fontId="2" fillId="0" borderId="11" xfId="0" applyFont="1" applyBorder="1" applyAlignment="1">
      <alignment horizontal="left"/>
    </xf>
    <xf numFmtId="0" fontId="1" fillId="0" borderId="9" xfId="0" applyFont="1" applyBorder="1"/>
    <xf numFmtId="0" fontId="2" fillId="4" borderId="17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/>
    <xf numFmtId="0" fontId="4" fillId="3" borderId="21" xfId="0" applyFont="1" applyFill="1" applyBorder="1" applyAlignment="1">
      <alignment horizontal="left"/>
    </xf>
    <xf numFmtId="0" fontId="1" fillId="0" borderId="22" xfId="0" applyFont="1" applyBorder="1"/>
    <xf numFmtId="0" fontId="1" fillId="0" borderId="23" xfId="0" applyFont="1" applyBorder="1"/>
    <xf numFmtId="0" fontId="6" fillId="2" borderId="24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  <xf numFmtId="0" fontId="1" fillId="0" borderId="7" xfId="0" applyFont="1" applyBorder="1"/>
    <xf numFmtId="0" fontId="1" fillId="0" borderId="6" xfId="0" applyFont="1" applyBorder="1"/>
    <xf numFmtId="0" fontId="1" fillId="0" borderId="11" xfId="0" applyFont="1" applyBorder="1"/>
    <xf numFmtId="0" fontId="15" fillId="0" borderId="62" xfId="0" applyFont="1" applyBorder="1" applyAlignment="1">
      <alignment horizontal="center" wrapText="1"/>
    </xf>
    <xf numFmtId="0" fontId="17" fillId="0" borderId="62" xfId="0" applyFont="1" applyBorder="1" applyAlignment="1">
      <alignment horizontal="center" vertical="center" wrapText="1"/>
    </xf>
    <xf numFmtId="0" fontId="15" fillId="0" borderId="67" xfId="0" applyFont="1" applyBorder="1" applyAlignment="1">
      <alignment horizontal="center" wrapText="1"/>
    </xf>
    <xf numFmtId="0" fontId="15" fillId="0" borderId="68" xfId="0" applyFont="1" applyBorder="1" applyAlignment="1">
      <alignment horizontal="center" wrapText="1"/>
    </xf>
    <xf numFmtId="0" fontId="17" fillId="0" borderId="67" xfId="0" applyFont="1" applyBorder="1" applyAlignment="1">
      <alignment horizontal="center" vertical="center" wrapText="1"/>
    </xf>
    <xf numFmtId="0" fontId="17" fillId="0" borderId="68" xfId="0" applyFont="1" applyBorder="1" applyAlignment="1">
      <alignment horizontal="center" vertical="center" wrapText="1"/>
    </xf>
    <xf numFmtId="0" fontId="4" fillId="0" borderId="69" xfId="0" applyFont="1" applyBorder="1" applyAlignment="1">
      <alignment horizontal="center" wrapText="1"/>
    </xf>
    <xf numFmtId="0" fontId="4" fillId="0" borderId="70" xfId="0" applyFont="1" applyBorder="1" applyAlignment="1">
      <alignment horizontal="center" wrapText="1"/>
    </xf>
    <xf numFmtId="0" fontId="4" fillId="0" borderId="71" xfId="0" applyFont="1" applyBorder="1" applyAlignment="1">
      <alignment horizontal="center" wrapText="1"/>
    </xf>
    <xf numFmtId="0" fontId="10" fillId="0" borderId="69" xfId="0" applyFont="1" applyBorder="1" applyAlignment="1">
      <alignment horizontal="center" wrapText="1"/>
    </xf>
    <xf numFmtId="0" fontId="10" fillId="0" borderId="70" xfId="0" applyFont="1" applyBorder="1" applyAlignment="1">
      <alignment horizontal="center" wrapText="1"/>
    </xf>
    <xf numFmtId="0" fontId="10" fillId="0" borderId="71" xfId="0" applyFont="1" applyBorder="1" applyAlignment="1">
      <alignment horizontal="center" wrapText="1"/>
    </xf>
    <xf numFmtId="166" fontId="2" fillId="4" borderId="17" xfId="0" applyNumberFormat="1" applyFont="1" applyFill="1" applyBorder="1" applyAlignment="1">
      <alignment horizontal="center"/>
    </xf>
    <xf numFmtId="2" fontId="2" fillId="2" borderId="17" xfId="0" applyNumberFormat="1" applyFont="1" applyFill="1" applyBorder="1" applyAlignment="1">
      <alignment horizontal="center"/>
    </xf>
    <xf numFmtId="2" fontId="4" fillId="5" borderId="17" xfId="0" applyNumberFormat="1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5" borderId="17" xfId="0" applyFont="1" applyFill="1" applyBorder="1" applyAlignment="1">
      <alignment horizontal="center"/>
    </xf>
    <xf numFmtId="0" fontId="2" fillId="2" borderId="53" xfId="0" applyFont="1" applyFill="1" applyBorder="1" applyAlignment="1">
      <alignment horizontal="center"/>
    </xf>
    <xf numFmtId="0" fontId="1" fillId="0" borderId="59" xfId="0" applyFont="1" applyBorder="1"/>
    <xf numFmtId="0" fontId="4" fillId="2" borderId="54" xfId="0" applyFont="1" applyFill="1" applyBorder="1" applyAlignment="1">
      <alignment horizontal="center"/>
    </xf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4" fillId="3" borderId="47" xfId="0" applyFont="1" applyFill="1" applyBorder="1" applyAlignment="1">
      <alignment horizontal="left"/>
    </xf>
    <xf numFmtId="0" fontId="1" fillId="0" borderId="62" xfId="0" applyFont="1" applyBorder="1"/>
    <xf numFmtId="0" fontId="1" fillId="0" borderId="58" xfId="0" applyFont="1" applyBorder="1"/>
    <xf numFmtId="0" fontId="2" fillId="0" borderId="47" xfId="0" applyFont="1" applyBorder="1" applyAlignment="1">
      <alignment horizontal="left"/>
    </xf>
    <xf numFmtId="0" fontId="2" fillId="0" borderId="48" xfId="0" applyFont="1" applyBorder="1" applyAlignment="1">
      <alignment horizontal="left"/>
    </xf>
    <xf numFmtId="0" fontId="1" fillId="0" borderId="49" xfId="0" applyFont="1" applyBorder="1"/>
    <xf numFmtId="0" fontId="1" fillId="0" borderId="50" xfId="0" applyFont="1" applyBorder="1"/>
    <xf numFmtId="0" fontId="1" fillId="0" borderId="52" xfId="0" applyFont="1" applyBorder="1"/>
    <xf numFmtId="0" fontId="2" fillId="4" borderId="15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4" fillId="0" borderId="66" xfId="0" applyFont="1" applyBorder="1" applyAlignment="1">
      <alignment horizontal="center" vertical="top" wrapText="1"/>
    </xf>
  </cellXfs>
  <cellStyles count="1">
    <cellStyle name="Normale" xfId="0" builtinId="0"/>
  </cellStyles>
  <dxfs count="4">
    <dxf>
      <font>
        <b/>
        <color rgb="FFFF0000"/>
        <name val="Arial"/>
      </font>
      <fill>
        <patternFill patternType="none"/>
      </fill>
    </dxf>
    <dxf>
      <font>
        <b/>
        <color rgb="FF008000"/>
        <name val="Arial"/>
      </font>
      <fill>
        <patternFill patternType="none"/>
      </fill>
    </dxf>
    <dxf>
      <font>
        <b/>
        <color rgb="FFFF0000"/>
        <name val="Arial"/>
      </font>
      <fill>
        <patternFill patternType="none"/>
      </fill>
    </dxf>
    <dxf>
      <font>
        <b/>
        <color rgb="FF008000"/>
        <name val="Arial"/>
      </font>
      <fill>
        <patternFill patternType="none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1028699</xdr:colOff>
      <xdr:row>4</xdr:row>
      <xdr:rowOff>35665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29789134-01E4-401B-9E12-A01F94BB5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47874" cy="13691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0</xdr:row>
      <xdr:rowOff>104775</xdr:rowOff>
    </xdr:from>
    <xdr:to>
      <xdr:col>1</xdr:col>
      <xdr:colOff>733425</xdr:colOff>
      <xdr:row>4</xdr:row>
      <xdr:rowOff>257175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402FB322-4142-4487-8136-36E9EF49AE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04775"/>
          <a:ext cx="1657350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1028699</xdr:colOff>
      <xdr:row>3</xdr:row>
      <xdr:rowOff>235690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5D7BB655-7578-4502-9BD2-D6C9069D3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47874" cy="11405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A1012"/>
  <sheetViews>
    <sheetView tabSelected="1" workbookViewId="0">
      <selection activeCell="F3" sqref="F3:G3"/>
    </sheetView>
  </sheetViews>
  <sheetFormatPr defaultColWidth="14.453125" defaultRowHeight="15" customHeight="1" x14ac:dyDescent="0.25"/>
  <cols>
    <col min="1" max="1" width="15.26953125" customWidth="1"/>
    <col min="2" max="2" width="15.54296875" customWidth="1"/>
    <col min="3" max="3" width="5.1796875" customWidth="1"/>
    <col min="4" max="4" width="9.26953125" customWidth="1"/>
    <col min="5" max="5" width="11.26953125" customWidth="1"/>
    <col min="6" max="9" width="10.81640625" customWidth="1"/>
    <col min="10" max="10" width="9.54296875" customWidth="1"/>
    <col min="11" max="11" width="11.7265625" customWidth="1"/>
    <col min="12" max="16" width="9.1796875" customWidth="1"/>
    <col min="17" max="18" width="10" customWidth="1"/>
    <col min="19" max="19" width="9.1796875" customWidth="1"/>
    <col min="20" max="20" width="9.81640625" hidden="1" customWidth="1"/>
    <col min="21" max="23" width="9.26953125" customWidth="1"/>
    <col min="24" max="24" width="9.1796875" customWidth="1"/>
    <col min="25" max="27" width="8.7265625" customWidth="1"/>
  </cols>
  <sheetData>
    <row r="1" spans="1:27" s="71" customFormat="1" ht="35.25" customHeight="1" x14ac:dyDescent="0.3">
      <c r="A1" s="105"/>
      <c r="B1" s="106"/>
      <c r="C1" s="138" t="s">
        <v>145</v>
      </c>
      <c r="D1" s="138"/>
      <c r="E1" s="138"/>
      <c r="F1" s="73" t="s">
        <v>149</v>
      </c>
      <c r="G1" s="73"/>
    </row>
    <row r="2" spans="1:27" s="71" customFormat="1" ht="27" customHeight="1" x14ac:dyDescent="0.25">
      <c r="A2" s="107"/>
      <c r="B2" s="108"/>
      <c r="C2" s="138"/>
      <c r="D2" s="138"/>
      <c r="E2" s="138"/>
      <c r="F2" s="72" t="s">
        <v>150</v>
      </c>
      <c r="G2" s="72"/>
    </row>
    <row r="3" spans="1:27" s="71" customFormat="1" ht="27" customHeight="1" x14ac:dyDescent="0.3">
      <c r="A3" s="107"/>
      <c r="B3" s="108"/>
      <c r="C3" s="138"/>
      <c r="D3" s="138"/>
      <c r="E3" s="138"/>
      <c r="F3" s="72" t="s">
        <v>146</v>
      </c>
      <c r="G3" s="72"/>
    </row>
    <row r="4" spans="1:27" s="71" customFormat="1" ht="27" customHeight="1" x14ac:dyDescent="0.25">
      <c r="A4" s="107"/>
      <c r="B4" s="108"/>
      <c r="C4" s="139" t="s">
        <v>148</v>
      </c>
      <c r="D4" s="139"/>
      <c r="E4" s="139"/>
      <c r="F4" s="72" t="s">
        <v>147</v>
      </c>
      <c r="G4" s="72"/>
    </row>
    <row r="5" spans="1:27" s="71" customFormat="1" ht="27" customHeight="1" x14ac:dyDescent="0.3">
      <c r="A5" s="107"/>
      <c r="B5" s="108"/>
      <c r="C5" s="139"/>
      <c r="D5" s="139"/>
      <c r="E5" s="139"/>
      <c r="F5" s="73" t="s">
        <v>144</v>
      </c>
      <c r="G5" s="73"/>
    </row>
    <row r="6" spans="1:27" ht="12.75" customHeight="1" x14ac:dyDescent="0.4">
      <c r="A6" s="109" t="s">
        <v>0</v>
      </c>
      <c r="B6" s="110"/>
      <c r="C6" s="110"/>
      <c r="D6" s="110"/>
      <c r="E6" s="110"/>
      <c r="F6" s="110"/>
      <c r="G6" s="110"/>
      <c r="H6" s="110"/>
      <c r="I6" s="111"/>
      <c r="J6" s="1"/>
      <c r="K6" s="3"/>
      <c r="L6" s="4"/>
      <c r="M6" s="4"/>
      <c r="N6" s="4"/>
      <c r="O6" s="4"/>
      <c r="P6" s="4"/>
      <c r="Q6" s="4"/>
      <c r="R6" s="4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x14ac:dyDescent="0.4">
      <c r="A7" s="112" t="s">
        <v>1</v>
      </c>
      <c r="B7" s="113"/>
      <c r="C7" s="94"/>
      <c r="D7" s="76"/>
      <c r="E7" s="121" t="s">
        <v>2</v>
      </c>
      <c r="F7" s="75"/>
      <c r="G7" s="76"/>
      <c r="H7" s="124"/>
      <c r="I7" s="76"/>
      <c r="J7" s="1"/>
      <c r="K7" s="4"/>
      <c r="L7" s="4"/>
      <c r="M7" s="4"/>
      <c r="N7" s="4"/>
      <c r="O7" s="4"/>
      <c r="P7" s="4"/>
      <c r="Q7" s="4"/>
      <c r="R7" s="4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 x14ac:dyDescent="0.3">
      <c r="A8" s="122" t="s">
        <v>3</v>
      </c>
      <c r="B8" s="123"/>
      <c r="C8" s="119"/>
      <c r="D8" s="5" t="s">
        <v>4</v>
      </c>
      <c r="E8" s="91" t="s">
        <v>5</v>
      </c>
      <c r="F8" s="75"/>
      <c r="G8" s="75"/>
      <c r="H8" s="124"/>
      <c r="I8" s="76"/>
      <c r="J8" s="1"/>
      <c r="K8" s="132" t="s">
        <v>6</v>
      </c>
      <c r="L8" s="133"/>
      <c r="M8" s="133"/>
      <c r="N8" s="133"/>
      <c r="O8" s="133"/>
      <c r="P8" s="133"/>
      <c r="Q8" s="133"/>
      <c r="R8" s="134"/>
      <c r="S8" s="1"/>
      <c r="T8" s="1"/>
      <c r="U8" s="1"/>
      <c r="V8" s="1"/>
      <c r="W8" s="1"/>
      <c r="X8" s="1"/>
      <c r="Y8" s="1"/>
      <c r="Z8" s="1"/>
      <c r="AA8" s="1"/>
    </row>
    <row r="9" spans="1:27" ht="8.25" customHeight="1" x14ac:dyDescent="0.25">
      <c r="A9" s="1"/>
      <c r="B9" s="125"/>
      <c r="C9" s="126"/>
      <c r="D9" s="1"/>
      <c r="E9" s="1"/>
      <c r="F9" s="1"/>
      <c r="G9" s="1"/>
      <c r="H9" s="1"/>
      <c r="I9" s="1"/>
      <c r="J9" s="1"/>
      <c r="K9" s="135"/>
      <c r="L9" s="126"/>
      <c r="M9" s="126"/>
      <c r="N9" s="126"/>
      <c r="O9" s="126"/>
      <c r="P9" s="126"/>
      <c r="Q9" s="126"/>
      <c r="R9" s="136"/>
      <c r="S9" s="1"/>
      <c r="T9" s="1"/>
      <c r="U9" s="1"/>
      <c r="V9" s="1"/>
      <c r="W9" s="1"/>
      <c r="X9" s="1"/>
      <c r="Y9" s="1"/>
      <c r="Z9" s="1"/>
      <c r="AA9" s="1"/>
    </row>
    <row r="10" spans="1:27" ht="12.75" customHeight="1" x14ac:dyDescent="0.3">
      <c r="A10" s="127" t="s">
        <v>7</v>
      </c>
      <c r="B10" s="128"/>
      <c r="C10" s="128"/>
      <c r="D10" s="128"/>
      <c r="E10" s="128"/>
      <c r="F10" s="128"/>
      <c r="G10" s="128"/>
      <c r="H10" s="128"/>
      <c r="I10" s="129"/>
      <c r="J10" s="1"/>
      <c r="K10" s="137"/>
      <c r="L10" s="123"/>
      <c r="M10" s="123"/>
      <c r="N10" s="123"/>
      <c r="O10" s="123"/>
      <c r="P10" s="123"/>
      <c r="Q10" s="123"/>
      <c r="R10" s="119"/>
      <c r="S10" s="1"/>
      <c r="T10" s="1"/>
      <c r="U10" s="6"/>
      <c r="V10" s="1"/>
      <c r="W10" s="1"/>
      <c r="X10" s="1"/>
      <c r="Y10" s="1"/>
      <c r="Z10" s="1"/>
      <c r="AA10" s="1"/>
    </row>
    <row r="11" spans="1:27" ht="12.75" customHeight="1" x14ac:dyDescent="0.3">
      <c r="A11" s="130" t="s">
        <v>8</v>
      </c>
      <c r="B11" s="131" t="s">
        <v>9</v>
      </c>
      <c r="C11" s="83"/>
      <c r="D11" s="114" t="s">
        <v>10</v>
      </c>
      <c r="E11" s="75"/>
      <c r="F11" s="76"/>
      <c r="G11" s="115"/>
      <c r="H11" s="75"/>
      <c r="I11" s="116"/>
      <c r="J11" s="1"/>
      <c r="K11" s="117"/>
      <c r="L11" s="118" t="s">
        <v>11</v>
      </c>
      <c r="M11" s="119"/>
      <c r="N11" s="118" t="s">
        <v>12</v>
      </c>
      <c r="O11" s="119"/>
      <c r="P11" s="120" t="s">
        <v>13</v>
      </c>
      <c r="Q11" s="75"/>
      <c r="R11" s="116"/>
      <c r="S11" s="1"/>
      <c r="T11" s="1" t="s">
        <v>14</v>
      </c>
      <c r="U11" s="6"/>
      <c r="V11" s="1"/>
      <c r="W11" s="1"/>
      <c r="X11" s="1"/>
      <c r="Y11" s="1"/>
      <c r="Z11" s="1"/>
      <c r="AA11" s="1"/>
    </row>
    <row r="12" spans="1:27" ht="12.75" customHeight="1" x14ac:dyDescent="0.4">
      <c r="A12" s="82"/>
      <c r="B12" s="88"/>
      <c r="C12" s="84"/>
      <c r="D12" s="8"/>
      <c r="E12" s="9" t="s">
        <v>11</v>
      </c>
      <c r="F12" s="9" t="s">
        <v>12</v>
      </c>
      <c r="G12" s="8"/>
      <c r="H12" s="8"/>
      <c r="I12" s="10"/>
      <c r="J12" s="1"/>
      <c r="K12" s="85"/>
      <c r="L12" s="11" t="s">
        <v>15</v>
      </c>
      <c r="M12" s="11" t="s">
        <v>16</v>
      </c>
      <c r="N12" s="11" t="s">
        <v>17</v>
      </c>
      <c r="O12" s="11" t="s">
        <v>18</v>
      </c>
      <c r="P12" s="12" t="s">
        <v>19</v>
      </c>
      <c r="Q12" s="13" t="s">
        <v>20</v>
      </c>
      <c r="R12" s="12" t="s">
        <v>21</v>
      </c>
      <c r="S12" s="1"/>
      <c r="T12" s="1" t="s">
        <v>22</v>
      </c>
      <c r="U12" s="1"/>
      <c r="V12" s="1"/>
      <c r="W12" s="1"/>
      <c r="X12" s="1"/>
      <c r="Y12" s="1"/>
      <c r="Z12" s="1"/>
      <c r="AA12" s="1"/>
    </row>
    <row r="13" spans="1:27" ht="12.75" customHeight="1" x14ac:dyDescent="0.3">
      <c r="A13" s="14" t="s">
        <v>22</v>
      </c>
      <c r="B13" s="15">
        <v>500</v>
      </c>
      <c r="C13" s="84"/>
      <c r="D13" s="16">
        <v>1</v>
      </c>
      <c r="E13" s="17">
        <v>0.3</v>
      </c>
      <c r="F13" s="17">
        <v>510</v>
      </c>
      <c r="G13" s="16"/>
      <c r="H13" s="16"/>
      <c r="I13" s="18"/>
      <c r="J13" s="1"/>
      <c r="K13" s="19" t="s">
        <v>23</v>
      </c>
      <c r="L13" s="17">
        <v>0.52100000000000002</v>
      </c>
      <c r="M13" s="17">
        <v>0.33800000000000002</v>
      </c>
      <c r="N13" s="17">
        <v>295.79199999999997</v>
      </c>
      <c r="O13" s="17">
        <v>295.94600000000003</v>
      </c>
      <c r="P13" s="20">
        <f t="shared" ref="P13:P44" si="0">IF(N13&gt;0,(M13-L13)," ")</f>
        <v>-0.183</v>
      </c>
      <c r="Q13" s="21">
        <f t="shared" ref="Q13:Q44" si="1">IF(N13&gt;0,(ABS(100*((O13-N13)-P13)/O13))," ")</f>
        <v>0.11387212532017772</v>
      </c>
      <c r="R13" s="20">
        <f t="shared" ref="R13:R44" si="2">IF(Q13=" "," ",(POWER(Q13,2)))</f>
        <v>1.296686092493426E-2</v>
      </c>
      <c r="S13" s="1"/>
      <c r="T13" s="1" t="s">
        <v>24</v>
      </c>
      <c r="U13" s="1"/>
      <c r="V13" s="1"/>
      <c r="W13" s="1"/>
      <c r="X13" s="1"/>
      <c r="Y13" s="1"/>
      <c r="Z13" s="1"/>
      <c r="AA13" s="1"/>
    </row>
    <row r="14" spans="1:27" ht="12.75" customHeight="1" x14ac:dyDescent="0.25">
      <c r="A14" s="86" t="s">
        <v>25</v>
      </c>
      <c r="B14" s="87" t="s">
        <v>26</v>
      </c>
      <c r="C14" s="84"/>
      <c r="D14" s="16">
        <v>2</v>
      </c>
      <c r="E14" s="17">
        <v>0.8</v>
      </c>
      <c r="F14" s="17">
        <v>510</v>
      </c>
      <c r="G14" s="16"/>
      <c r="H14" s="16"/>
      <c r="I14" s="18"/>
      <c r="J14" s="1"/>
      <c r="K14" s="19" t="s">
        <v>27</v>
      </c>
      <c r="L14" s="17">
        <v>0.29199999999999998</v>
      </c>
      <c r="M14" s="17">
        <v>4.2000000000000003E-2</v>
      </c>
      <c r="N14" s="17">
        <v>316.07900000000001</v>
      </c>
      <c r="O14" s="17">
        <v>316.03800000000001</v>
      </c>
      <c r="P14" s="20">
        <f t="shared" si="0"/>
        <v>-0.24999999999999997</v>
      </c>
      <c r="Q14" s="21">
        <f t="shared" si="1"/>
        <v>6.6131288009670719E-2</v>
      </c>
      <c r="R14" s="20">
        <f t="shared" si="2"/>
        <v>4.3733472538180183E-3</v>
      </c>
      <c r="S14" s="1"/>
      <c r="T14" s="1"/>
      <c r="U14" s="1"/>
      <c r="V14" s="22"/>
      <c r="W14" s="1"/>
      <c r="X14" s="23"/>
      <c r="Y14" s="1"/>
      <c r="Z14" s="1"/>
      <c r="AA14" s="1"/>
    </row>
    <row r="15" spans="1:27" ht="12.75" customHeight="1" x14ac:dyDescent="0.25">
      <c r="A15" s="82"/>
      <c r="B15" s="88"/>
      <c r="C15" s="84"/>
      <c r="D15" s="16">
        <v>3</v>
      </c>
      <c r="E15" s="17">
        <v>1</v>
      </c>
      <c r="F15" s="17">
        <v>510</v>
      </c>
      <c r="G15" s="16"/>
      <c r="H15" s="16"/>
      <c r="I15" s="18"/>
      <c r="J15" s="1"/>
      <c r="K15" s="19" t="s">
        <v>28</v>
      </c>
      <c r="L15" s="17">
        <v>-0.51300000000000001</v>
      </c>
      <c r="M15" s="17">
        <v>-0.52500000000000002</v>
      </c>
      <c r="N15" s="17">
        <v>313.483</v>
      </c>
      <c r="O15" s="17">
        <v>313.91699999999997</v>
      </c>
      <c r="P15" s="20">
        <f t="shared" si="0"/>
        <v>-1.2000000000000011E-2</v>
      </c>
      <c r="Q15" s="21">
        <f t="shared" si="1"/>
        <v>0.14207577162115118</v>
      </c>
      <c r="R15" s="20">
        <f t="shared" si="2"/>
        <v>2.0185524881745506E-2</v>
      </c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3">
      <c r="A16" s="24">
        <v>104</v>
      </c>
      <c r="B16" s="25">
        <v>21</v>
      </c>
      <c r="C16" s="84"/>
      <c r="D16" s="16">
        <v>4</v>
      </c>
      <c r="E16" s="17">
        <v>0.1</v>
      </c>
      <c r="F16" s="17">
        <v>511</v>
      </c>
      <c r="G16" s="16"/>
      <c r="H16" s="16"/>
      <c r="I16" s="18"/>
      <c r="J16" s="1"/>
      <c r="K16" s="19" t="s">
        <v>29</v>
      </c>
      <c r="L16" s="17">
        <v>-0.47099999999999997</v>
      </c>
      <c r="M16" s="17">
        <v>-3.7999999999999999E-2</v>
      </c>
      <c r="N16" s="17">
        <v>288.04199999999997</v>
      </c>
      <c r="O16" s="17">
        <v>287.43299999999999</v>
      </c>
      <c r="P16" s="20">
        <f t="shared" si="0"/>
        <v>0.433</v>
      </c>
      <c r="Q16" s="21">
        <f t="shared" si="1"/>
        <v>0.3625192653592248</v>
      </c>
      <c r="R16" s="20">
        <f t="shared" si="2"/>
        <v>0.13142021775659204</v>
      </c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5">
      <c r="A17" s="86" t="s">
        <v>30</v>
      </c>
      <c r="B17" s="87" t="s">
        <v>31</v>
      </c>
      <c r="C17" s="84"/>
      <c r="D17" s="16">
        <v>5</v>
      </c>
      <c r="E17" s="17">
        <v>0.4</v>
      </c>
      <c r="F17" s="17">
        <v>510</v>
      </c>
      <c r="G17" s="16"/>
      <c r="H17" s="16"/>
      <c r="I17" s="18"/>
      <c r="J17" s="1"/>
      <c r="K17" s="19" t="s">
        <v>32</v>
      </c>
      <c r="L17" s="17">
        <v>-0.2</v>
      </c>
      <c r="M17" s="17">
        <v>-0.22500000000000001</v>
      </c>
      <c r="N17" s="17">
        <v>293.971</v>
      </c>
      <c r="O17" s="17">
        <v>293.37099999999998</v>
      </c>
      <c r="P17" s="20">
        <f t="shared" si="0"/>
        <v>-2.4999999999999994E-2</v>
      </c>
      <c r="Q17" s="21">
        <f t="shared" si="1"/>
        <v>0.19599755940431152</v>
      </c>
      <c r="R17" s="20">
        <f t="shared" si="2"/>
        <v>3.8415043292446618E-2</v>
      </c>
      <c r="S17" s="1"/>
      <c r="T17" s="1"/>
      <c r="U17" s="26"/>
      <c r="V17" s="1"/>
      <c r="W17" s="1"/>
      <c r="X17" s="23"/>
      <c r="Y17" s="1"/>
      <c r="Z17" s="1"/>
      <c r="AA17" s="1"/>
    </row>
    <row r="18" spans="1:27" ht="12.75" customHeight="1" x14ac:dyDescent="0.25">
      <c r="A18" s="82"/>
      <c r="B18" s="88"/>
      <c r="C18" s="84"/>
      <c r="D18" s="16">
        <v>6</v>
      </c>
      <c r="E18" s="17">
        <v>0.1</v>
      </c>
      <c r="F18" s="17">
        <v>507</v>
      </c>
      <c r="G18" s="16"/>
      <c r="H18" s="16"/>
      <c r="I18" s="18"/>
      <c r="J18" s="1"/>
      <c r="K18" s="19" t="s">
        <v>33</v>
      </c>
      <c r="L18" s="17">
        <v>-0.2</v>
      </c>
      <c r="M18" s="17">
        <v>-0.59599999999999997</v>
      </c>
      <c r="N18" s="17">
        <v>293.8</v>
      </c>
      <c r="O18" s="17">
        <v>293.94600000000003</v>
      </c>
      <c r="P18" s="20">
        <f t="shared" si="0"/>
        <v>-0.39599999999999996</v>
      </c>
      <c r="Q18" s="21">
        <f t="shared" si="1"/>
        <v>0.18438760860838893</v>
      </c>
      <c r="R18" s="20">
        <f t="shared" si="2"/>
        <v>3.3998790208320424E-2</v>
      </c>
      <c r="S18" s="1"/>
      <c r="T18" s="1"/>
      <c r="U18" s="1"/>
      <c r="V18" s="1"/>
      <c r="W18" s="1"/>
      <c r="X18" s="1"/>
      <c r="Y18" s="1"/>
      <c r="Z18" s="1"/>
      <c r="AA18" s="1"/>
    </row>
    <row r="19" spans="1:27" ht="12.75" customHeight="1" x14ac:dyDescent="0.3">
      <c r="A19" s="24">
        <v>7884</v>
      </c>
      <c r="B19" s="25">
        <f>L45</f>
        <v>6</v>
      </c>
      <c r="C19" s="84"/>
      <c r="D19" s="16">
        <v>7</v>
      </c>
      <c r="E19" s="17">
        <v>0.3</v>
      </c>
      <c r="F19" s="17">
        <v>511</v>
      </c>
      <c r="G19" s="16"/>
      <c r="H19" s="16"/>
      <c r="I19" s="18"/>
      <c r="J19" s="1"/>
      <c r="K19" s="19" t="s">
        <v>34</v>
      </c>
      <c r="L19" s="17"/>
      <c r="M19" s="17"/>
      <c r="N19" s="17"/>
      <c r="O19" s="17"/>
      <c r="P19" s="20" t="str">
        <f t="shared" si="0"/>
        <v xml:space="preserve"> </v>
      </c>
      <c r="Q19" s="21" t="str">
        <f t="shared" si="1"/>
        <v xml:space="preserve"> </v>
      </c>
      <c r="R19" s="20" t="str">
        <f t="shared" si="2"/>
        <v xml:space="preserve"> </v>
      </c>
      <c r="S19" s="1"/>
      <c r="T19" s="1"/>
      <c r="U19" s="1"/>
      <c r="V19" s="1"/>
      <c r="W19" s="1"/>
      <c r="X19" s="1"/>
      <c r="Y19" s="1"/>
      <c r="Z19" s="1"/>
      <c r="AA19" s="1"/>
    </row>
    <row r="20" spans="1:27" ht="12.75" customHeight="1" x14ac:dyDescent="0.25">
      <c r="A20" s="101" t="s">
        <v>35</v>
      </c>
      <c r="B20" s="87" t="s">
        <v>36</v>
      </c>
      <c r="C20" s="84"/>
      <c r="D20" s="16">
        <v>8</v>
      </c>
      <c r="E20" s="17">
        <v>0.3</v>
      </c>
      <c r="F20" s="17">
        <v>508</v>
      </c>
      <c r="G20" s="16"/>
      <c r="H20" s="16"/>
      <c r="I20" s="18"/>
      <c r="J20" s="1"/>
      <c r="K20" s="19" t="s">
        <v>37</v>
      </c>
      <c r="L20" s="17"/>
      <c r="M20" s="17"/>
      <c r="N20" s="17"/>
      <c r="O20" s="17"/>
      <c r="P20" s="20" t="str">
        <f t="shared" si="0"/>
        <v xml:space="preserve"> </v>
      </c>
      <c r="Q20" s="21" t="str">
        <f t="shared" si="1"/>
        <v xml:space="preserve"> </v>
      </c>
      <c r="R20" s="20" t="str">
        <f t="shared" si="2"/>
        <v xml:space="preserve"> </v>
      </c>
      <c r="S20" s="1"/>
      <c r="T20" s="1"/>
      <c r="U20" s="22"/>
      <c r="V20" s="22"/>
      <c r="W20" s="1"/>
      <c r="X20" s="23"/>
      <c r="Y20" s="1"/>
      <c r="Z20" s="1"/>
      <c r="AA20" s="1"/>
    </row>
    <row r="21" spans="1:27" ht="12.75" customHeight="1" x14ac:dyDescent="0.25">
      <c r="A21" s="82"/>
      <c r="B21" s="88"/>
      <c r="C21" s="84"/>
      <c r="D21" s="16">
        <v>9</v>
      </c>
      <c r="E21" s="17">
        <v>0.3</v>
      </c>
      <c r="F21" s="17">
        <v>510</v>
      </c>
      <c r="G21" s="16"/>
      <c r="H21" s="16"/>
      <c r="I21" s="18"/>
      <c r="J21" s="1"/>
      <c r="K21" s="19" t="s">
        <v>38</v>
      </c>
      <c r="L21" s="17"/>
      <c r="M21" s="17"/>
      <c r="N21" s="17"/>
      <c r="O21" s="17"/>
      <c r="P21" s="20" t="str">
        <f t="shared" si="0"/>
        <v xml:space="preserve"> </v>
      </c>
      <c r="Q21" s="21" t="str">
        <f t="shared" si="1"/>
        <v xml:space="preserve"> </v>
      </c>
      <c r="R21" s="20" t="str">
        <f t="shared" si="2"/>
        <v xml:space="preserve"> </v>
      </c>
      <c r="S21" s="1"/>
      <c r="T21" s="1"/>
      <c r="U21" s="1"/>
      <c r="V21" s="1"/>
      <c r="W21" s="1"/>
      <c r="X21" s="1"/>
      <c r="Y21" s="1"/>
      <c r="Z21" s="1"/>
      <c r="AA21" s="1"/>
    </row>
    <row r="22" spans="1:27" ht="12.75" customHeight="1" x14ac:dyDescent="0.3">
      <c r="A22" s="27">
        <v>4</v>
      </c>
      <c r="B22" s="15">
        <v>98</v>
      </c>
      <c r="C22" s="84"/>
      <c r="D22" s="16">
        <v>10</v>
      </c>
      <c r="E22" s="17">
        <v>0.8</v>
      </c>
      <c r="F22" s="17">
        <v>510</v>
      </c>
      <c r="G22" s="16"/>
      <c r="H22" s="16"/>
      <c r="I22" s="18"/>
      <c r="J22" s="1"/>
      <c r="K22" s="19" t="s">
        <v>39</v>
      </c>
      <c r="L22" s="17"/>
      <c r="M22" s="17"/>
      <c r="N22" s="17"/>
      <c r="O22" s="17"/>
      <c r="P22" s="20" t="str">
        <f t="shared" si="0"/>
        <v xml:space="preserve"> </v>
      </c>
      <c r="Q22" s="21" t="str">
        <f t="shared" si="1"/>
        <v xml:space="preserve"> </v>
      </c>
      <c r="R22" s="20" t="str">
        <f t="shared" si="2"/>
        <v xml:space="preserve"> </v>
      </c>
      <c r="S22" s="1"/>
      <c r="T22" s="1"/>
      <c r="U22" s="1"/>
      <c r="V22" s="1"/>
      <c r="W22" s="1"/>
      <c r="X22" s="1"/>
      <c r="Y22" s="1"/>
      <c r="Z22" s="1"/>
      <c r="AA22" s="1"/>
    </row>
    <row r="23" spans="1:27" ht="12.75" customHeight="1" x14ac:dyDescent="0.25">
      <c r="A23" s="86" t="s">
        <v>40</v>
      </c>
      <c r="B23" s="87" t="s">
        <v>41</v>
      </c>
      <c r="C23" s="84"/>
      <c r="D23" s="16">
        <v>11</v>
      </c>
      <c r="E23" s="17">
        <v>0.9</v>
      </c>
      <c r="F23" s="17">
        <v>510</v>
      </c>
      <c r="G23" s="16"/>
      <c r="H23" s="16"/>
      <c r="I23" s="18"/>
      <c r="J23" s="1"/>
      <c r="K23" s="19" t="s">
        <v>42</v>
      </c>
      <c r="L23" s="17"/>
      <c r="M23" s="17"/>
      <c r="N23" s="17"/>
      <c r="O23" s="17"/>
      <c r="P23" s="20" t="str">
        <f t="shared" si="0"/>
        <v xml:space="preserve"> </v>
      </c>
      <c r="Q23" s="21" t="str">
        <f t="shared" si="1"/>
        <v xml:space="preserve"> </v>
      </c>
      <c r="R23" s="20" t="str">
        <f t="shared" si="2"/>
        <v xml:space="preserve"> </v>
      </c>
      <c r="S23" s="1"/>
      <c r="T23" s="1"/>
      <c r="U23" s="22"/>
      <c r="V23" s="22"/>
      <c r="W23" s="1"/>
      <c r="X23" s="23"/>
      <c r="Y23" s="1"/>
      <c r="Z23" s="1"/>
      <c r="AA23" s="1"/>
    </row>
    <row r="24" spans="1:27" ht="12.75" customHeight="1" x14ac:dyDescent="0.25">
      <c r="A24" s="82"/>
      <c r="B24" s="88"/>
      <c r="C24" s="84"/>
      <c r="D24" s="16">
        <v>12</v>
      </c>
      <c r="E24" s="17">
        <v>0.3</v>
      </c>
      <c r="F24" s="17">
        <v>510</v>
      </c>
      <c r="G24" s="16"/>
      <c r="H24" s="16"/>
      <c r="I24" s="18"/>
      <c r="J24" s="1"/>
      <c r="K24" s="19" t="s">
        <v>43</v>
      </c>
      <c r="L24" s="17"/>
      <c r="M24" s="17"/>
      <c r="N24" s="17"/>
      <c r="O24" s="17"/>
      <c r="P24" s="20" t="str">
        <f t="shared" si="0"/>
        <v xml:space="preserve"> </v>
      </c>
      <c r="Q24" s="21" t="str">
        <f t="shared" si="1"/>
        <v xml:space="preserve"> </v>
      </c>
      <c r="R24" s="20" t="str">
        <f t="shared" si="2"/>
        <v xml:space="preserve"> </v>
      </c>
      <c r="S24" s="1"/>
      <c r="T24" s="1"/>
      <c r="U24" s="1"/>
      <c r="V24" s="1"/>
      <c r="W24" s="1"/>
      <c r="X24" s="1"/>
      <c r="Y24" s="1"/>
      <c r="Z24" s="1"/>
      <c r="AA24" s="1"/>
    </row>
    <row r="25" spans="1:27" ht="12.75" customHeight="1" x14ac:dyDescent="0.3">
      <c r="A25" s="28">
        <v>3</v>
      </c>
      <c r="B25" s="29">
        <v>2</v>
      </c>
      <c r="C25" s="84"/>
      <c r="D25" s="16">
        <v>13</v>
      </c>
      <c r="E25" s="17">
        <v>0.1</v>
      </c>
      <c r="F25" s="17">
        <v>510</v>
      </c>
      <c r="G25" s="16"/>
      <c r="H25" s="16"/>
      <c r="I25" s="18"/>
      <c r="J25" s="1"/>
      <c r="K25" s="19" t="s">
        <v>44</v>
      </c>
      <c r="L25" s="17"/>
      <c r="M25" s="17"/>
      <c r="N25" s="17"/>
      <c r="O25" s="17"/>
      <c r="P25" s="20" t="str">
        <f t="shared" si="0"/>
        <v xml:space="preserve"> </v>
      </c>
      <c r="Q25" s="21" t="str">
        <f t="shared" si="1"/>
        <v xml:space="preserve"> </v>
      </c>
      <c r="R25" s="20" t="str">
        <f t="shared" si="2"/>
        <v xml:space="preserve"> </v>
      </c>
      <c r="S25" s="1"/>
      <c r="T25" s="1"/>
      <c r="U25" s="1"/>
      <c r="V25" s="1"/>
      <c r="W25" s="1"/>
      <c r="X25" s="1"/>
      <c r="Y25" s="1"/>
      <c r="Z25" s="1"/>
      <c r="AA25" s="1"/>
    </row>
    <row r="26" spans="1:27" ht="12.75" customHeight="1" x14ac:dyDescent="0.25">
      <c r="A26" s="81" t="s">
        <v>45</v>
      </c>
      <c r="B26" s="102" t="s">
        <v>95</v>
      </c>
      <c r="C26" s="84"/>
      <c r="D26" s="16">
        <v>14</v>
      </c>
      <c r="E26" s="17">
        <v>0.1</v>
      </c>
      <c r="F26" s="17">
        <v>510</v>
      </c>
      <c r="G26" s="16"/>
      <c r="H26" s="16"/>
      <c r="I26" s="18"/>
      <c r="J26" s="1"/>
      <c r="K26" s="19" t="s">
        <v>46</v>
      </c>
      <c r="L26" s="17"/>
      <c r="M26" s="17"/>
      <c r="N26" s="17"/>
      <c r="O26" s="17"/>
      <c r="P26" s="20" t="str">
        <f t="shared" si="0"/>
        <v xml:space="preserve"> </v>
      </c>
      <c r="Q26" s="21" t="str">
        <f t="shared" si="1"/>
        <v xml:space="preserve"> </v>
      </c>
      <c r="R26" s="20" t="str">
        <f t="shared" si="2"/>
        <v xml:space="preserve"> </v>
      </c>
      <c r="S26" s="1"/>
      <c r="T26" s="1"/>
      <c r="U26" s="22"/>
      <c r="V26" s="22"/>
      <c r="W26" s="1"/>
      <c r="X26" s="23"/>
      <c r="Y26" s="1"/>
      <c r="Z26" s="1"/>
      <c r="AA26" s="1"/>
    </row>
    <row r="27" spans="1:27" ht="12.75" customHeight="1" x14ac:dyDescent="0.25">
      <c r="A27" s="82"/>
      <c r="B27" s="88"/>
      <c r="C27" s="84"/>
      <c r="D27" s="16">
        <v>15</v>
      </c>
      <c r="E27" s="17">
        <v>0.2</v>
      </c>
      <c r="F27" s="17">
        <v>511</v>
      </c>
      <c r="G27" s="16"/>
      <c r="H27" s="16"/>
      <c r="I27" s="18"/>
      <c r="J27" s="1"/>
      <c r="K27" s="19" t="s">
        <v>47</v>
      </c>
      <c r="L27" s="17"/>
      <c r="M27" s="17"/>
      <c r="N27" s="17"/>
      <c r="O27" s="17"/>
      <c r="P27" s="20" t="str">
        <f t="shared" si="0"/>
        <v xml:space="preserve"> </v>
      </c>
      <c r="Q27" s="21" t="str">
        <f t="shared" si="1"/>
        <v xml:space="preserve"> </v>
      </c>
      <c r="R27" s="20" t="str">
        <f t="shared" si="2"/>
        <v xml:space="preserve"> </v>
      </c>
      <c r="S27" s="1"/>
      <c r="T27" s="1"/>
      <c r="U27" s="1"/>
      <c r="V27" s="1"/>
      <c r="W27" s="1"/>
      <c r="X27" s="1"/>
      <c r="Y27" s="1"/>
      <c r="Z27" s="1"/>
      <c r="AA27" s="1"/>
    </row>
    <row r="28" spans="1:27" ht="12.75" customHeight="1" x14ac:dyDescent="0.3">
      <c r="A28" s="30">
        <f>(3600/(2*(A31+B31)))</f>
        <v>11.180124223602485</v>
      </c>
      <c r="B28" s="31">
        <v>4.5</v>
      </c>
      <c r="C28" s="84"/>
      <c r="D28" s="16">
        <v>16</v>
      </c>
      <c r="E28" s="17">
        <v>0.5</v>
      </c>
      <c r="F28" s="17">
        <v>511</v>
      </c>
      <c r="G28" s="16"/>
      <c r="H28" s="16"/>
      <c r="I28" s="18"/>
      <c r="J28" s="1"/>
      <c r="K28" s="19" t="s">
        <v>48</v>
      </c>
      <c r="L28" s="17"/>
      <c r="M28" s="17"/>
      <c r="N28" s="17"/>
      <c r="O28" s="17"/>
      <c r="P28" s="20" t="str">
        <f t="shared" si="0"/>
        <v xml:space="preserve"> </v>
      </c>
      <c r="Q28" s="21" t="str">
        <f t="shared" si="1"/>
        <v xml:space="preserve"> </v>
      </c>
      <c r="R28" s="20" t="str">
        <f t="shared" si="2"/>
        <v xml:space="preserve"> </v>
      </c>
      <c r="S28" s="1"/>
      <c r="T28" s="1"/>
      <c r="U28" s="1"/>
      <c r="V28" s="1"/>
      <c r="W28" s="1"/>
      <c r="X28" s="1"/>
      <c r="Y28" s="1"/>
      <c r="Z28" s="1"/>
      <c r="AA28" s="1"/>
    </row>
    <row r="29" spans="1:27" ht="12.75" customHeight="1" x14ac:dyDescent="0.25">
      <c r="A29" s="81" t="s">
        <v>49</v>
      </c>
      <c r="B29" s="81" t="s">
        <v>50</v>
      </c>
      <c r="C29" s="84"/>
      <c r="D29" s="16">
        <v>17</v>
      </c>
      <c r="E29" s="17">
        <v>0.6</v>
      </c>
      <c r="F29" s="17">
        <v>515</v>
      </c>
      <c r="G29" s="16"/>
      <c r="H29" s="16"/>
      <c r="I29" s="18"/>
      <c r="J29" s="1"/>
      <c r="K29" s="19" t="s">
        <v>51</v>
      </c>
      <c r="L29" s="17"/>
      <c r="M29" s="17"/>
      <c r="N29" s="17"/>
      <c r="O29" s="17"/>
      <c r="P29" s="20" t="str">
        <f t="shared" si="0"/>
        <v xml:space="preserve"> </v>
      </c>
      <c r="Q29" s="21" t="str">
        <f t="shared" si="1"/>
        <v xml:space="preserve"> </v>
      </c>
      <c r="R29" s="20" t="str">
        <f t="shared" si="2"/>
        <v xml:space="preserve"> </v>
      </c>
      <c r="S29" s="1"/>
      <c r="T29" s="1"/>
      <c r="U29" s="22"/>
      <c r="V29" s="22"/>
      <c r="W29" s="1"/>
      <c r="X29" s="23"/>
      <c r="Y29" s="1"/>
      <c r="Z29" s="1"/>
      <c r="AA29" s="1"/>
    </row>
    <row r="30" spans="1:27" ht="12.75" customHeight="1" x14ac:dyDescent="0.25">
      <c r="A30" s="82"/>
      <c r="B30" s="82"/>
      <c r="C30" s="84"/>
      <c r="D30" s="16">
        <v>18</v>
      </c>
      <c r="E30" s="17">
        <v>0.78</v>
      </c>
      <c r="F30" s="17">
        <v>511</v>
      </c>
      <c r="G30" s="16"/>
      <c r="H30" s="16"/>
      <c r="I30" s="18"/>
      <c r="J30" s="1"/>
      <c r="K30" s="19" t="s">
        <v>52</v>
      </c>
      <c r="L30" s="17"/>
      <c r="M30" s="17"/>
      <c r="N30" s="17"/>
      <c r="O30" s="17"/>
      <c r="P30" s="20" t="str">
        <f t="shared" si="0"/>
        <v xml:space="preserve"> </v>
      </c>
      <c r="Q30" s="21" t="str">
        <f t="shared" si="1"/>
        <v xml:space="preserve"> </v>
      </c>
      <c r="R30" s="20" t="str">
        <f t="shared" si="2"/>
        <v xml:space="preserve"> </v>
      </c>
      <c r="S30" s="1"/>
      <c r="T30" s="1"/>
      <c r="U30" s="1"/>
      <c r="V30" s="1"/>
      <c r="W30" s="1"/>
      <c r="X30" s="1"/>
      <c r="Y30" s="1"/>
      <c r="Z30" s="1"/>
      <c r="AA30" s="1"/>
    </row>
    <row r="31" spans="1:27" ht="12.75" customHeight="1" x14ac:dyDescent="0.25">
      <c r="A31" s="31">
        <v>80</v>
      </c>
      <c r="B31" s="31">
        <v>81</v>
      </c>
      <c r="C31" s="84"/>
      <c r="D31" s="16">
        <v>19</v>
      </c>
      <c r="E31" s="17">
        <v>0.3</v>
      </c>
      <c r="F31" s="17">
        <v>511</v>
      </c>
      <c r="G31" s="16"/>
      <c r="H31" s="16"/>
      <c r="I31" s="18"/>
      <c r="J31" s="23"/>
      <c r="K31" s="19" t="s">
        <v>53</v>
      </c>
      <c r="L31" s="17"/>
      <c r="M31" s="17"/>
      <c r="N31" s="17"/>
      <c r="O31" s="17"/>
      <c r="P31" s="20" t="str">
        <f t="shared" si="0"/>
        <v xml:space="preserve"> </v>
      </c>
      <c r="Q31" s="21" t="str">
        <f t="shared" si="1"/>
        <v xml:space="preserve"> </v>
      </c>
      <c r="R31" s="20" t="str">
        <f t="shared" si="2"/>
        <v xml:space="preserve"> </v>
      </c>
      <c r="S31" s="1"/>
      <c r="T31" s="1"/>
      <c r="U31" s="1"/>
      <c r="V31" s="1"/>
      <c r="W31" s="1"/>
      <c r="X31" s="1"/>
      <c r="Y31" s="1"/>
      <c r="Z31" s="1"/>
      <c r="AA31" s="1"/>
    </row>
    <row r="32" spans="1:27" ht="12.75" customHeight="1" x14ac:dyDescent="0.25">
      <c r="A32" s="81" t="s">
        <v>54</v>
      </c>
      <c r="B32" s="81" t="s">
        <v>55</v>
      </c>
      <c r="C32" s="85"/>
      <c r="D32" s="32">
        <v>20</v>
      </c>
      <c r="E32" s="17">
        <v>0.3</v>
      </c>
      <c r="F32" s="17">
        <v>511</v>
      </c>
      <c r="G32" s="32"/>
      <c r="H32" s="32"/>
      <c r="I32" s="33"/>
      <c r="J32" s="23"/>
      <c r="K32" s="19" t="s">
        <v>56</v>
      </c>
      <c r="L32" s="17"/>
      <c r="M32" s="17"/>
      <c r="N32" s="17"/>
      <c r="O32" s="17"/>
      <c r="P32" s="20" t="str">
        <f t="shared" si="0"/>
        <v xml:space="preserve"> </v>
      </c>
      <c r="Q32" s="21" t="str">
        <f t="shared" si="1"/>
        <v xml:space="preserve"> </v>
      </c>
      <c r="R32" s="20" t="str">
        <f t="shared" si="2"/>
        <v xml:space="preserve"> </v>
      </c>
      <c r="S32" s="1"/>
      <c r="T32" s="1"/>
      <c r="U32" s="22"/>
      <c r="V32" s="22"/>
      <c r="W32" s="1"/>
      <c r="X32" s="23"/>
      <c r="Y32" s="1"/>
      <c r="Z32" s="1"/>
      <c r="AA32" s="1"/>
    </row>
    <row r="33" spans="1:27" ht="12.5" x14ac:dyDescent="0.25">
      <c r="A33" s="82"/>
      <c r="B33" s="82"/>
      <c r="C33" s="2"/>
      <c r="D33" s="34"/>
      <c r="E33" s="2"/>
      <c r="F33" s="2"/>
      <c r="G33" s="34"/>
      <c r="H33" s="2"/>
      <c r="I33" s="2"/>
      <c r="J33" s="1"/>
      <c r="K33" s="35" t="s">
        <v>57</v>
      </c>
      <c r="L33" s="17"/>
      <c r="M33" s="17"/>
      <c r="N33" s="17"/>
      <c r="O33" s="17"/>
      <c r="P33" s="20" t="str">
        <f t="shared" si="0"/>
        <v xml:space="preserve"> </v>
      </c>
      <c r="Q33" s="21" t="str">
        <f t="shared" si="1"/>
        <v xml:space="preserve"> </v>
      </c>
      <c r="R33" s="20" t="str">
        <f t="shared" si="2"/>
        <v xml:space="preserve"> </v>
      </c>
      <c r="S33" s="36"/>
      <c r="T33" s="1"/>
      <c r="U33" s="1"/>
      <c r="V33" s="1"/>
      <c r="W33" s="1"/>
      <c r="X33" s="1"/>
      <c r="Y33" s="1"/>
      <c r="Z33" s="1"/>
      <c r="AA33" s="1"/>
    </row>
    <row r="34" spans="1:27" ht="12.5" x14ac:dyDescent="0.25">
      <c r="A34" s="31">
        <v>80</v>
      </c>
      <c r="B34" s="31">
        <v>110</v>
      </c>
      <c r="C34" s="2"/>
      <c r="D34" s="2"/>
      <c r="E34" s="2"/>
      <c r="F34" s="2"/>
      <c r="G34" s="2"/>
      <c r="H34" s="2"/>
      <c r="I34" s="2"/>
      <c r="J34" s="1"/>
      <c r="K34" s="35" t="s">
        <v>58</v>
      </c>
      <c r="L34" s="17"/>
      <c r="M34" s="17"/>
      <c r="N34" s="17"/>
      <c r="O34" s="17"/>
      <c r="P34" s="20" t="str">
        <f t="shared" si="0"/>
        <v xml:space="preserve"> </v>
      </c>
      <c r="Q34" s="21" t="str">
        <f t="shared" si="1"/>
        <v xml:space="preserve"> </v>
      </c>
      <c r="R34" s="20" t="str">
        <f t="shared" si="2"/>
        <v xml:space="preserve"> </v>
      </c>
      <c r="S34" s="36"/>
      <c r="T34" s="1"/>
      <c r="U34" s="1"/>
      <c r="V34" s="1"/>
      <c r="W34" s="1"/>
      <c r="X34" s="1"/>
      <c r="Y34" s="1"/>
      <c r="Z34" s="1"/>
      <c r="AA34" s="1"/>
    </row>
    <row r="35" spans="1:27" ht="12.5" x14ac:dyDescent="0.25">
      <c r="A35" s="81" t="s">
        <v>59</v>
      </c>
      <c r="B35" s="81" t="s">
        <v>60</v>
      </c>
      <c r="C35" s="2"/>
      <c r="D35" s="2"/>
      <c r="E35" s="2"/>
      <c r="F35" s="2"/>
      <c r="G35" s="2"/>
      <c r="H35" s="2"/>
      <c r="I35" s="2"/>
      <c r="J35" s="1"/>
      <c r="K35" s="35" t="s">
        <v>61</v>
      </c>
      <c r="L35" s="17"/>
      <c r="M35" s="17"/>
      <c r="N35" s="17"/>
      <c r="O35" s="17"/>
      <c r="P35" s="20" t="str">
        <f t="shared" si="0"/>
        <v xml:space="preserve"> </v>
      </c>
      <c r="Q35" s="21" t="str">
        <f t="shared" si="1"/>
        <v xml:space="preserve"> </v>
      </c>
      <c r="R35" s="20" t="str">
        <f t="shared" si="2"/>
        <v xml:space="preserve"> </v>
      </c>
      <c r="S35" s="36"/>
      <c r="T35" s="1"/>
      <c r="U35" s="1"/>
      <c r="V35" s="1"/>
      <c r="W35" s="1"/>
      <c r="X35" s="1"/>
      <c r="Y35" s="1"/>
      <c r="Z35" s="1"/>
      <c r="AA35" s="1"/>
    </row>
    <row r="36" spans="1:27" ht="12.5" x14ac:dyDescent="0.25">
      <c r="A36" s="82"/>
      <c r="B36" s="82"/>
      <c r="C36" s="2"/>
      <c r="D36" s="2"/>
      <c r="E36" s="2"/>
      <c r="F36" s="2"/>
      <c r="G36" s="2"/>
      <c r="H36" s="2"/>
      <c r="I36" s="2"/>
      <c r="J36" s="1"/>
      <c r="K36" s="35" t="s">
        <v>62</v>
      </c>
      <c r="L36" s="17"/>
      <c r="M36" s="17"/>
      <c r="N36" s="17"/>
      <c r="O36" s="17"/>
      <c r="P36" s="20" t="str">
        <f t="shared" si="0"/>
        <v xml:space="preserve"> </v>
      </c>
      <c r="Q36" s="21" t="str">
        <f t="shared" si="1"/>
        <v xml:space="preserve"> </v>
      </c>
      <c r="R36" s="20" t="str">
        <f t="shared" si="2"/>
        <v xml:space="preserve"> </v>
      </c>
      <c r="S36" s="36"/>
      <c r="T36" s="1"/>
      <c r="U36" s="1"/>
      <c r="V36" s="1"/>
      <c r="W36" s="1"/>
      <c r="X36" s="1"/>
      <c r="Y36" s="1"/>
      <c r="Z36" s="1"/>
      <c r="AA36" s="1"/>
    </row>
    <row r="37" spans="1:27" ht="12.5" x14ac:dyDescent="0.25">
      <c r="A37" s="31">
        <v>273</v>
      </c>
      <c r="B37" s="31">
        <v>303</v>
      </c>
      <c r="C37" s="2"/>
      <c r="D37" s="2"/>
      <c r="E37" s="2"/>
      <c r="F37" s="2"/>
      <c r="G37" s="2"/>
      <c r="H37" s="2"/>
      <c r="I37" s="2"/>
      <c r="J37" s="1"/>
      <c r="K37" s="35" t="s">
        <v>63</v>
      </c>
      <c r="L37" s="37"/>
      <c r="M37" s="37"/>
      <c r="N37" s="37"/>
      <c r="O37" s="37"/>
      <c r="P37" s="20" t="str">
        <f t="shared" si="0"/>
        <v xml:space="preserve"> </v>
      </c>
      <c r="Q37" s="21" t="str">
        <f t="shared" si="1"/>
        <v xml:space="preserve"> </v>
      </c>
      <c r="R37" s="20" t="str">
        <f t="shared" si="2"/>
        <v xml:space="preserve"> </v>
      </c>
      <c r="S37" s="36"/>
      <c r="T37" s="1"/>
      <c r="U37" s="1"/>
      <c r="V37" s="1"/>
      <c r="W37" s="1"/>
      <c r="X37" s="1"/>
      <c r="Y37" s="1"/>
      <c r="Z37" s="1"/>
      <c r="AA37" s="1"/>
    </row>
    <row r="38" spans="1:27" ht="12.5" x14ac:dyDescent="0.25">
      <c r="A38" s="81" t="s">
        <v>64</v>
      </c>
      <c r="B38" s="81" t="s">
        <v>65</v>
      </c>
      <c r="C38" s="2"/>
      <c r="D38" s="2"/>
      <c r="E38" s="2"/>
      <c r="F38" s="2"/>
      <c r="G38" s="2"/>
      <c r="H38" s="2"/>
      <c r="I38" s="2"/>
      <c r="J38" s="1"/>
      <c r="K38" s="35" t="s">
        <v>66</v>
      </c>
      <c r="L38" s="37"/>
      <c r="M38" s="37"/>
      <c r="N38" s="37"/>
      <c r="O38" s="37"/>
      <c r="P38" s="20" t="str">
        <f t="shared" si="0"/>
        <v xml:space="preserve"> </v>
      </c>
      <c r="Q38" s="21" t="str">
        <f t="shared" si="1"/>
        <v xml:space="preserve"> </v>
      </c>
      <c r="R38" s="20" t="str">
        <f t="shared" si="2"/>
        <v xml:space="preserve"> </v>
      </c>
      <c r="S38" s="36"/>
      <c r="T38" s="1"/>
      <c r="U38" s="1"/>
      <c r="V38" s="1"/>
      <c r="W38" s="1"/>
      <c r="X38" s="1"/>
      <c r="Y38" s="1"/>
      <c r="Z38" s="1"/>
      <c r="AA38" s="1"/>
    </row>
    <row r="39" spans="1:27" ht="12.5" x14ac:dyDescent="0.25">
      <c r="A39" s="82"/>
      <c r="B39" s="82"/>
      <c r="C39" s="2"/>
      <c r="D39" s="2"/>
      <c r="E39" s="2"/>
      <c r="F39" s="2"/>
      <c r="G39" s="2"/>
      <c r="H39" s="2"/>
      <c r="I39" s="2"/>
      <c r="J39" s="1"/>
      <c r="K39" s="35" t="s">
        <v>67</v>
      </c>
      <c r="L39" s="37"/>
      <c r="M39" s="37"/>
      <c r="N39" s="37"/>
      <c r="O39" s="37"/>
      <c r="P39" s="20" t="str">
        <f t="shared" si="0"/>
        <v xml:space="preserve"> </v>
      </c>
      <c r="Q39" s="21" t="str">
        <f t="shared" si="1"/>
        <v xml:space="preserve"> </v>
      </c>
      <c r="R39" s="20" t="str">
        <f t="shared" si="2"/>
        <v xml:space="preserve"> </v>
      </c>
      <c r="S39" s="36"/>
      <c r="T39" s="1"/>
      <c r="U39" s="1"/>
      <c r="V39" s="1"/>
      <c r="W39" s="1"/>
      <c r="X39" s="1"/>
      <c r="Y39" s="1"/>
      <c r="Z39" s="1"/>
      <c r="AA39" s="1"/>
    </row>
    <row r="40" spans="1:27" ht="12.5" x14ac:dyDescent="0.25">
      <c r="A40" s="31">
        <v>273</v>
      </c>
      <c r="B40" s="31">
        <v>303</v>
      </c>
      <c r="C40" s="2"/>
      <c r="D40" s="2"/>
      <c r="E40" s="2"/>
      <c r="F40" s="2"/>
      <c r="G40" s="2"/>
      <c r="H40" s="2"/>
      <c r="I40" s="2"/>
      <c r="J40" s="1"/>
      <c r="K40" s="35" t="s">
        <v>68</v>
      </c>
      <c r="L40" s="37"/>
      <c r="M40" s="37"/>
      <c r="N40" s="37"/>
      <c r="O40" s="37"/>
      <c r="P40" s="20" t="str">
        <f t="shared" si="0"/>
        <v xml:space="preserve"> </v>
      </c>
      <c r="Q40" s="21" t="str">
        <f t="shared" si="1"/>
        <v xml:space="preserve"> </v>
      </c>
      <c r="R40" s="20" t="str">
        <f t="shared" si="2"/>
        <v xml:space="preserve"> </v>
      </c>
      <c r="S40" s="36"/>
      <c r="T40" s="1"/>
      <c r="U40" s="1"/>
      <c r="V40" s="1"/>
      <c r="W40" s="1"/>
      <c r="X40" s="1"/>
      <c r="Y40" s="1"/>
      <c r="Z40" s="1"/>
      <c r="AA40" s="1"/>
    </row>
    <row r="41" spans="1:27" ht="12.5" x14ac:dyDescent="0.25">
      <c r="A41" s="81" t="s">
        <v>69</v>
      </c>
      <c r="B41" s="81" t="s">
        <v>70</v>
      </c>
      <c r="C41" s="2"/>
      <c r="D41" s="2"/>
      <c r="E41" s="2"/>
      <c r="F41" s="2"/>
      <c r="G41" s="2"/>
      <c r="H41" s="2"/>
      <c r="I41" s="2"/>
      <c r="J41" s="1"/>
      <c r="K41" s="35" t="s">
        <v>71</v>
      </c>
      <c r="L41" s="37"/>
      <c r="M41" s="37"/>
      <c r="N41" s="37"/>
      <c r="O41" s="37"/>
      <c r="P41" s="20" t="str">
        <f t="shared" si="0"/>
        <v xml:space="preserve"> </v>
      </c>
      <c r="Q41" s="21" t="str">
        <f t="shared" si="1"/>
        <v xml:space="preserve"> </v>
      </c>
      <c r="R41" s="20" t="str">
        <f t="shared" si="2"/>
        <v xml:space="preserve"> </v>
      </c>
      <c r="S41" s="36"/>
      <c r="T41" s="1"/>
      <c r="U41" s="1"/>
      <c r="V41" s="1"/>
      <c r="W41" s="1"/>
      <c r="X41" s="1"/>
      <c r="Y41" s="1"/>
      <c r="Z41" s="1"/>
      <c r="AA41" s="1"/>
    </row>
    <row r="42" spans="1:27" ht="12.5" x14ac:dyDescent="0.25">
      <c r="A42" s="82"/>
      <c r="B42" s="82"/>
      <c r="C42" s="2"/>
      <c r="D42" s="2"/>
      <c r="E42" s="2"/>
      <c r="F42" s="2"/>
      <c r="G42" s="2"/>
      <c r="H42" s="2"/>
      <c r="I42" s="2"/>
      <c r="J42" s="1"/>
      <c r="K42" s="35" t="s">
        <v>72</v>
      </c>
      <c r="L42" s="37"/>
      <c r="M42" s="37"/>
      <c r="N42" s="37"/>
      <c r="O42" s="37"/>
      <c r="P42" s="20" t="str">
        <f t="shared" si="0"/>
        <v xml:space="preserve"> </v>
      </c>
      <c r="Q42" s="21" t="str">
        <f t="shared" si="1"/>
        <v xml:space="preserve"> </v>
      </c>
      <c r="R42" s="20" t="str">
        <f t="shared" si="2"/>
        <v xml:space="preserve"> </v>
      </c>
      <c r="S42" s="36"/>
      <c r="T42" s="1"/>
      <c r="U42" s="1"/>
      <c r="V42" s="1"/>
      <c r="W42" s="1"/>
      <c r="X42" s="1"/>
      <c r="Y42" s="1"/>
      <c r="Z42" s="1"/>
      <c r="AA42" s="1"/>
    </row>
    <row r="43" spans="1:27" ht="12.5" x14ac:dyDescent="0.25">
      <c r="A43" s="31">
        <v>210</v>
      </c>
      <c r="B43" s="31">
        <v>240</v>
      </c>
      <c r="C43" s="2"/>
      <c r="D43" s="2"/>
      <c r="E43" s="2"/>
      <c r="F43" s="2"/>
      <c r="G43" s="2"/>
      <c r="H43" s="2"/>
      <c r="I43" s="2"/>
      <c r="J43" s="1"/>
      <c r="K43" s="35" t="s">
        <v>73</v>
      </c>
      <c r="L43" s="37"/>
      <c r="M43" s="37"/>
      <c r="N43" s="37"/>
      <c r="O43" s="37"/>
      <c r="P43" s="20" t="str">
        <f t="shared" si="0"/>
        <v xml:space="preserve"> </v>
      </c>
      <c r="Q43" s="21" t="str">
        <f t="shared" si="1"/>
        <v xml:space="preserve"> </v>
      </c>
      <c r="R43" s="20" t="str">
        <f t="shared" si="2"/>
        <v xml:space="preserve"> </v>
      </c>
      <c r="S43" s="36"/>
      <c r="T43" s="1"/>
      <c r="U43" s="1"/>
      <c r="V43" s="1"/>
      <c r="W43" s="1"/>
      <c r="X43" s="1"/>
      <c r="Y43" s="1"/>
      <c r="Z43" s="1"/>
      <c r="AA43" s="1"/>
    </row>
    <row r="44" spans="1:27" ht="12.5" x14ac:dyDescent="0.25">
      <c r="C44" s="2"/>
      <c r="D44" s="2"/>
      <c r="E44" s="2"/>
      <c r="F44" s="2"/>
      <c r="G44" s="2"/>
      <c r="H44" s="2"/>
      <c r="I44" s="2"/>
      <c r="J44" s="1"/>
      <c r="K44" s="35" t="s">
        <v>74</v>
      </c>
      <c r="L44" s="37"/>
      <c r="M44" s="37"/>
      <c r="N44" s="37"/>
      <c r="O44" s="37"/>
      <c r="P44" s="20" t="str">
        <f t="shared" si="0"/>
        <v xml:space="preserve"> </v>
      </c>
      <c r="Q44" s="21" t="str">
        <f t="shared" si="1"/>
        <v xml:space="preserve"> </v>
      </c>
      <c r="R44" s="20" t="str">
        <f t="shared" si="2"/>
        <v xml:space="preserve"> </v>
      </c>
      <c r="S44" s="36"/>
      <c r="T44" s="1"/>
      <c r="U44" s="1"/>
      <c r="V44" s="1"/>
      <c r="W44" s="1"/>
      <c r="X44" s="1"/>
      <c r="Y44" s="1"/>
      <c r="Z44" s="1"/>
      <c r="AA44" s="1"/>
    </row>
    <row r="45" spans="1:27" ht="15.5" x14ac:dyDescent="0.4">
      <c r="A45" s="103" t="s">
        <v>75</v>
      </c>
      <c r="B45" s="76"/>
      <c r="C45" s="38" t="s">
        <v>76</v>
      </c>
      <c r="D45" s="104" t="s">
        <v>77</v>
      </c>
      <c r="E45" s="76"/>
      <c r="F45" s="99" t="s">
        <v>78</v>
      </c>
      <c r="G45" s="76"/>
      <c r="H45" s="99" t="s">
        <v>79</v>
      </c>
      <c r="I45" s="76"/>
      <c r="J45" s="1"/>
      <c r="K45" s="39" t="s">
        <v>80</v>
      </c>
      <c r="L45" s="40">
        <f t="shared" ref="L45:O45" si="3">COUNTA(L13:L44)</f>
        <v>6</v>
      </c>
      <c r="M45" s="40">
        <f t="shared" si="3"/>
        <v>6</v>
      </c>
      <c r="N45" s="40">
        <f t="shared" si="3"/>
        <v>6</v>
      </c>
      <c r="O45" s="40">
        <f t="shared" si="3"/>
        <v>6</v>
      </c>
      <c r="P45" s="41">
        <f>ABS(SUM(P13:P44))</f>
        <v>0.43299999999999994</v>
      </c>
      <c r="Q45" s="41"/>
      <c r="R45" s="41">
        <f>SQRT((SUM(R13:R44)^2)/3)*(1/B19)</f>
        <v>2.3224856074577443E-2</v>
      </c>
      <c r="S45" s="36"/>
      <c r="T45" s="36"/>
      <c r="U45" s="36"/>
      <c r="V45" s="36"/>
      <c r="W45" s="36"/>
      <c r="X45" s="36"/>
      <c r="Y45" s="1"/>
      <c r="Z45" s="1"/>
      <c r="AA45" s="1"/>
    </row>
    <row r="46" spans="1:27" ht="12.75" customHeight="1" x14ac:dyDescent="0.25">
      <c r="A46" s="74"/>
      <c r="B46" s="76"/>
      <c r="C46" s="42"/>
      <c r="D46" s="100"/>
      <c r="E46" s="76"/>
      <c r="F46" s="74"/>
      <c r="G46" s="76"/>
      <c r="H46" s="74"/>
      <c r="I46" s="76"/>
      <c r="J46" s="1"/>
      <c r="K46" s="36"/>
      <c r="L46" s="36"/>
      <c r="M46" s="36"/>
      <c r="N46" s="36"/>
      <c r="O46" s="36"/>
      <c r="P46" s="36"/>
      <c r="Q46" s="36"/>
      <c r="R46" s="36"/>
      <c r="S46" s="36"/>
      <c r="T46" s="1"/>
      <c r="U46" s="1"/>
      <c r="V46" s="1"/>
      <c r="W46" s="1"/>
      <c r="X46" s="1"/>
      <c r="Y46" s="1"/>
      <c r="Z46" s="1"/>
      <c r="AA46" s="1"/>
    </row>
    <row r="47" spans="1:27" ht="12.75" customHeight="1" x14ac:dyDescent="0.4">
      <c r="A47" s="91" t="s">
        <v>81</v>
      </c>
      <c r="B47" s="76"/>
      <c r="C47" s="43" t="s">
        <v>82</v>
      </c>
      <c r="D47" s="89">
        <f>STDEV(E13:E32)</f>
        <v>0.28863380551177731</v>
      </c>
      <c r="E47" s="76"/>
      <c r="F47" s="90">
        <f>D47/SQRT(A28)</f>
        <v>8.63224744237749E-2</v>
      </c>
      <c r="G47" s="76"/>
      <c r="H47" s="90">
        <f>F47/SQRT(A19)</f>
        <v>9.7218870940130552E-4</v>
      </c>
      <c r="I47" s="76"/>
      <c r="J47" s="1"/>
      <c r="K47" s="36"/>
      <c r="L47" s="36"/>
      <c r="M47" s="36"/>
      <c r="N47" s="36"/>
      <c r="O47" s="36"/>
      <c r="P47" s="36"/>
      <c r="Q47" s="36"/>
      <c r="R47" s="36"/>
      <c r="S47" s="36"/>
      <c r="T47" s="1"/>
      <c r="U47" s="1"/>
      <c r="V47" s="22"/>
      <c r="W47" s="22"/>
      <c r="X47" s="22"/>
      <c r="Y47" s="1"/>
      <c r="Z47" s="1"/>
      <c r="AA47" s="1"/>
    </row>
    <row r="48" spans="1:27" ht="12.75" customHeight="1" x14ac:dyDescent="0.4">
      <c r="A48" s="91" t="s">
        <v>83</v>
      </c>
      <c r="B48" s="76"/>
      <c r="C48" s="43" t="s">
        <v>84</v>
      </c>
      <c r="D48" s="89">
        <f>STDEV(F13:F32)</f>
        <v>1.4964871146156009</v>
      </c>
      <c r="E48" s="76"/>
      <c r="F48" s="90">
        <f>D48*A16/(SQRT(A28)*B13)</f>
        <v>9.3092137468636607E-2</v>
      </c>
      <c r="G48" s="76"/>
      <c r="H48" s="90">
        <f>D48*B16/(SQRT(A19*A28)*B13)</f>
        <v>2.1170233579741695E-4</v>
      </c>
      <c r="I48" s="76"/>
      <c r="J48" s="1"/>
      <c r="K48" s="36"/>
      <c r="L48" s="36"/>
      <c r="M48" s="36"/>
      <c r="N48" s="36"/>
      <c r="O48" s="36"/>
      <c r="P48" s="36"/>
      <c r="Q48" s="36"/>
      <c r="R48" s="36"/>
      <c r="S48" s="36"/>
      <c r="T48" s="1"/>
      <c r="U48" s="1"/>
      <c r="V48" s="1"/>
      <c r="W48" s="1"/>
      <c r="X48" s="1"/>
      <c r="Y48" s="1"/>
      <c r="Z48" s="1"/>
      <c r="AA48" s="1"/>
    </row>
    <row r="49" spans="1:27" ht="12.75" customHeight="1" x14ac:dyDescent="0.4">
      <c r="A49" s="91" t="s">
        <v>85</v>
      </c>
      <c r="B49" s="76"/>
      <c r="C49" s="43" t="s">
        <v>86</v>
      </c>
      <c r="D49" s="89">
        <f>A22</f>
        <v>4</v>
      </c>
      <c r="E49" s="76"/>
      <c r="F49" s="90">
        <f>(D49/100)*A16/SQRT(3)</f>
        <v>2.4017771198288433</v>
      </c>
      <c r="G49" s="76"/>
      <c r="H49" s="90">
        <f>(D49/100)*B16/SQRT(3)</f>
        <v>0.48497422611928565</v>
      </c>
      <c r="I49" s="76"/>
      <c r="J49" s="1"/>
      <c r="K49" s="36"/>
      <c r="L49" s="36"/>
      <c r="M49" s="36"/>
      <c r="N49" s="36"/>
      <c r="O49" s="36"/>
      <c r="P49" s="36"/>
      <c r="Q49" s="36"/>
      <c r="R49" s="36"/>
      <c r="S49" s="36"/>
      <c r="T49" s="1"/>
      <c r="U49" s="1"/>
      <c r="V49" s="1"/>
      <c r="W49" s="1"/>
      <c r="X49" s="1"/>
      <c r="Y49" s="1"/>
      <c r="Z49" s="1"/>
      <c r="AA49" s="1"/>
    </row>
    <row r="50" spans="1:27" ht="12.75" customHeight="1" x14ac:dyDescent="0.4">
      <c r="A50" s="91" t="s">
        <v>87</v>
      </c>
      <c r="B50" s="76"/>
      <c r="C50" s="43" t="s">
        <v>88</v>
      </c>
      <c r="D50" s="98">
        <v>0.1</v>
      </c>
      <c r="E50" s="76"/>
      <c r="F50" s="90">
        <f>($A$16/$B$13)*$D$50*(SQRT(($B$34-$A$34)^2)/SQRT(3))</f>
        <v>0.36026656797432649</v>
      </c>
      <c r="G50" s="76"/>
      <c r="H50" s="90">
        <f>($B$16/$B$13)*$D$50*(SQRT(($B$34-$A$34)^2)/SQRT(3))</f>
        <v>7.2746133917892863E-2</v>
      </c>
      <c r="I50" s="76"/>
      <c r="J50" s="1"/>
      <c r="K50" s="36"/>
      <c r="L50" s="36"/>
      <c r="M50" s="36"/>
      <c r="N50" s="36"/>
      <c r="O50" s="36"/>
      <c r="P50" s="36"/>
      <c r="Q50" s="36"/>
      <c r="R50" s="36"/>
      <c r="S50" s="36"/>
      <c r="T50" s="1"/>
      <c r="U50" s="1"/>
      <c r="V50" s="1"/>
      <c r="W50" s="1"/>
      <c r="X50" s="1"/>
      <c r="Y50" s="1"/>
      <c r="Z50" s="1"/>
      <c r="AA50" s="1"/>
    </row>
    <row r="51" spans="1:27" ht="12.75" customHeight="1" x14ac:dyDescent="0.4">
      <c r="A51" s="91" t="s">
        <v>89</v>
      </c>
      <c r="B51" s="76"/>
      <c r="C51" s="43" t="s">
        <v>90</v>
      </c>
      <c r="D51" s="98">
        <v>0.1</v>
      </c>
      <c r="E51" s="76"/>
      <c r="F51" s="90">
        <f>($A$16/$B$13)*$D$51*(SQRT(($B$37-$A$37)^2)/SQRT(3))</f>
        <v>0.36026656797432649</v>
      </c>
      <c r="G51" s="76"/>
      <c r="H51" s="90">
        <f>($B$16/$B$13)*$D$51*(SQRT(($B$37-$A$37)^2)/SQRT(3))</f>
        <v>7.2746133917892863E-2</v>
      </c>
      <c r="I51" s="76"/>
      <c r="J51" s="1"/>
      <c r="K51" s="36"/>
      <c r="L51" s="36"/>
      <c r="M51" s="36"/>
      <c r="N51" s="36"/>
      <c r="O51" s="36"/>
      <c r="P51" s="36"/>
      <c r="Q51" s="36"/>
      <c r="R51" s="36"/>
      <c r="S51" s="36"/>
      <c r="T51" s="1"/>
      <c r="U51" s="36"/>
      <c r="V51" s="36"/>
      <c r="W51" s="1"/>
      <c r="X51" s="1"/>
      <c r="Y51" s="1"/>
      <c r="Z51" s="1"/>
      <c r="AA51" s="1"/>
    </row>
    <row r="52" spans="1:27" ht="12.75" customHeight="1" x14ac:dyDescent="0.4">
      <c r="A52" s="91" t="s">
        <v>91</v>
      </c>
      <c r="B52" s="76"/>
      <c r="C52" s="43" t="s">
        <v>92</v>
      </c>
      <c r="D52" s="98">
        <v>0.25</v>
      </c>
      <c r="E52" s="76"/>
      <c r="F52" s="90">
        <f>($A$16/$B$13)*$D$52*(SQRT(($B$40-$A$40)^2)/SQRT(3))</f>
        <v>0.9006664199358162</v>
      </c>
      <c r="G52" s="76"/>
      <c r="H52" s="90">
        <f>($B$16/$B$13)*$D$52*(SQRT(($B$40-$A$40)^2)/SQRT(3))</f>
        <v>0.18186533479473213</v>
      </c>
      <c r="I52" s="76"/>
      <c r="J52" s="1"/>
      <c r="K52" s="36"/>
      <c r="L52" s="36"/>
      <c r="M52" s="36"/>
      <c r="N52" s="36"/>
      <c r="O52" s="36"/>
      <c r="P52" s="36"/>
      <c r="Q52" s="36"/>
      <c r="R52" s="36"/>
      <c r="S52" s="36"/>
      <c r="T52" s="1"/>
      <c r="U52" s="36"/>
      <c r="V52" s="36"/>
      <c r="W52" s="1"/>
      <c r="X52" s="1"/>
      <c r="Y52" s="1"/>
      <c r="Z52" s="1"/>
      <c r="AA52" s="1"/>
    </row>
    <row r="53" spans="1:27" ht="12.75" customHeight="1" x14ac:dyDescent="0.4">
      <c r="A53" s="91" t="s">
        <v>93</v>
      </c>
      <c r="B53" s="76"/>
      <c r="C53" s="43" t="s">
        <v>94</v>
      </c>
      <c r="D53" s="98">
        <v>1.2E-2</v>
      </c>
      <c r="E53" s="76"/>
      <c r="F53" s="90">
        <f>($A$16/$B$13)*$D$53*(SQRT(($B$43-$A$43)^2)/SQRT(3))</f>
        <v>4.3231988156919178E-2</v>
      </c>
      <c r="G53" s="76"/>
      <c r="H53" s="90">
        <f>($B$16/$B$13)*$D$53*(SQRT(($B$43-$A$43)^2)/SQRT(3))</f>
        <v>8.7295360701471428E-3</v>
      </c>
      <c r="I53" s="76"/>
      <c r="J53" s="1"/>
      <c r="K53" s="36"/>
      <c r="L53" s="36"/>
      <c r="M53" s="36"/>
      <c r="N53" s="36"/>
      <c r="O53" s="36"/>
      <c r="P53" s="36"/>
      <c r="Q53" s="36"/>
      <c r="R53" s="36"/>
      <c r="S53" s="36"/>
      <c r="T53" s="1"/>
      <c r="U53" s="36"/>
      <c r="V53" s="36"/>
      <c r="W53" s="1"/>
      <c r="X53" s="1"/>
      <c r="Y53" s="1"/>
      <c r="Z53" s="1"/>
      <c r="AA53" s="1"/>
    </row>
    <row r="54" spans="1:27" ht="12.75" customHeight="1" x14ac:dyDescent="0.3">
      <c r="A54" s="91" t="s">
        <v>95</v>
      </c>
      <c r="B54" s="76"/>
      <c r="C54" s="44" t="s">
        <v>96</v>
      </c>
      <c r="D54" s="98">
        <f>B28</f>
        <v>4.5</v>
      </c>
      <c r="E54" s="76"/>
      <c r="F54" s="90">
        <f>(D54*A16/SQRT(3))/100</f>
        <v>2.7019992598074487</v>
      </c>
      <c r="G54" s="76"/>
      <c r="H54" s="90">
        <f>(D54*B16/SQRT(3))/100</f>
        <v>0.54559600438419631</v>
      </c>
      <c r="I54" s="76"/>
      <c r="J54" s="1"/>
      <c r="K54" s="36"/>
      <c r="L54" s="36"/>
      <c r="M54" s="36"/>
      <c r="N54" s="36"/>
      <c r="O54" s="36"/>
      <c r="P54" s="36"/>
      <c r="Q54" s="36"/>
      <c r="R54" s="36"/>
      <c r="S54" s="36"/>
      <c r="T54" s="1"/>
      <c r="U54" s="1"/>
      <c r="V54" s="1"/>
      <c r="W54" s="1"/>
      <c r="X54" s="1"/>
      <c r="Y54" s="1"/>
      <c r="Z54" s="1"/>
      <c r="AA54" s="1"/>
    </row>
    <row r="55" spans="1:27" ht="12.75" customHeight="1" x14ac:dyDescent="0.4">
      <c r="A55" s="91" t="s">
        <v>97</v>
      </c>
      <c r="B55" s="76"/>
      <c r="C55" s="43" t="s">
        <v>98</v>
      </c>
      <c r="D55" s="89">
        <f>AVERAGE(P13:P44)</f>
        <v>-7.2166666666666657E-2</v>
      </c>
      <c r="E55" s="76"/>
      <c r="F55" s="90">
        <f>D55/SQRT(3)</f>
        <v>-4.166544442651799E-2</v>
      </c>
      <c r="G55" s="76"/>
      <c r="H55" s="90">
        <f>SQRT((P45/B19)/SQRT(3))</f>
        <v>0.20412115134526845</v>
      </c>
      <c r="I55" s="76"/>
      <c r="J55" s="1"/>
      <c r="K55" s="36"/>
      <c r="L55" s="36"/>
      <c r="M55" s="36"/>
      <c r="N55" s="36"/>
      <c r="O55" s="36"/>
      <c r="P55" s="36"/>
      <c r="Q55" s="36"/>
      <c r="R55" s="36"/>
      <c r="S55" s="36"/>
      <c r="T55" s="1"/>
      <c r="U55" s="1"/>
      <c r="V55" s="1"/>
      <c r="W55" s="1"/>
      <c r="X55" s="1"/>
      <c r="Y55" s="1"/>
      <c r="Z55" s="1"/>
      <c r="AA55" s="1"/>
    </row>
    <row r="56" spans="1:27" ht="12.75" customHeight="1" x14ac:dyDescent="0.4">
      <c r="A56" s="91" t="s">
        <v>99</v>
      </c>
      <c r="B56" s="76"/>
      <c r="C56" s="43" t="s">
        <v>100</v>
      </c>
      <c r="D56" s="89">
        <f>AVERAGE(Q13:Q44)</f>
        <v>0.17749726972048749</v>
      </c>
      <c r="E56" s="76"/>
      <c r="F56" s="90">
        <f>D56*A16/(100*SQRT(3))</f>
        <v>0.10657722031168894</v>
      </c>
      <c r="G56" s="76"/>
      <c r="H56" s="90">
        <f>R45*B16/100</f>
        <v>4.877219775661263E-3</v>
      </c>
      <c r="I56" s="76"/>
      <c r="J56" s="1"/>
      <c r="K56" s="36"/>
      <c r="L56" s="36"/>
      <c r="M56" s="36"/>
      <c r="N56" s="36"/>
      <c r="O56" s="36"/>
      <c r="P56" s="36"/>
      <c r="Q56" s="36"/>
      <c r="R56" s="36"/>
      <c r="S56" s="36"/>
      <c r="T56" s="1"/>
      <c r="U56" s="1"/>
      <c r="V56" s="1"/>
      <c r="W56" s="1"/>
      <c r="X56" s="1"/>
      <c r="Y56" s="1"/>
      <c r="Z56" s="1"/>
      <c r="AA56" s="1"/>
    </row>
    <row r="57" spans="1:27" ht="12.75" customHeight="1" x14ac:dyDescent="0.4">
      <c r="A57" s="91" t="s">
        <v>101</v>
      </c>
      <c r="B57" s="76"/>
      <c r="C57" s="43" t="s">
        <v>102</v>
      </c>
      <c r="D57" s="89">
        <f>(SQRT(POWER(A25,2)+POWER(B25,2)))</f>
        <v>3.6055512754639891</v>
      </c>
      <c r="E57" s="76"/>
      <c r="F57" s="90">
        <f>(D57/100)*A16/2</f>
        <v>1.8748866632412744</v>
      </c>
      <c r="G57" s="76"/>
      <c r="H57" s="90">
        <f>(D57/100)*B16/2</f>
        <v>0.37858288392371886</v>
      </c>
      <c r="I57" s="76"/>
      <c r="J57" s="1"/>
      <c r="K57" s="36"/>
      <c r="L57" s="36"/>
      <c r="M57" s="36"/>
      <c r="N57" s="36"/>
      <c r="O57" s="36"/>
      <c r="P57" s="36"/>
      <c r="Q57" s="36"/>
      <c r="R57" s="36"/>
      <c r="S57" s="36"/>
      <c r="T57" s="1"/>
      <c r="U57" s="1"/>
      <c r="V57" s="1"/>
      <c r="W57" s="1"/>
      <c r="X57" s="1"/>
      <c r="Y57" s="1"/>
      <c r="Z57" s="1"/>
      <c r="AA57" s="1"/>
    </row>
    <row r="58" spans="1:27" ht="12.75" customHeight="1" x14ac:dyDescent="0.25">
      <c r="A58" s="91" t="s">
        <v>103</v>
      </c>
      <c r="B58" s="76"/>
      <c r="C58" s="44" t="s">
        <v>104</v>
      </c>
      <c r="D58" s="89">
        <f>(1-(B22/100))</f>
        <v>2.0000000000000018E-2</v>
      </c>
      <c r="E58" s="76"/>
      <c r="F58" s="90">
        <f>IF(D8="NO2",D58*A16,0)</f>
        <v>2.0800000000000018</v>
      </c>
      <c r="G58" s="76"/>
      <c r="H58" s="90">
        <f>IF(D8="NO2",D58*B16,0)</f>
        <v>0.42000000000000037</v>
      </c>
      <c r="I58" s="76"/>
      <c r="J58" s="1"/>
      <c r="K58" s="36"/>
      <c r="L58" s="36"/>
      <c r="M58" s="36"/>
      <c r="N58" s="36"/>
      <c r="O58" s="36"/>
      <c r="P58" s="36"/>
      <c r="Q58" s="36"/>
      <c r="R58" s="36"/>
      <c r="S58" s="36"/>
      <c r="T58" s="1"/>
      <c r="U58" s="1"/>
      <c r="V58" s="1"/>
      <c r="W58" s="1"/>
      <c r="X58" s="1"/>
      <c r="Y58" s="1"/>
      <c r="Z58" s="1"/>
      <c r="AA58" s="1"/>
    </row>
    <row r="59" spans="1:27" ht="12.75" customHeight="1" x14ac:dyDescent="0.4">
      <c r="A59" s="92" t="s">
        <v>105</v>
      </c>
      <c r="B59" s="76"/>
      <c r="C59" s="38" t="s">
        <v>106</v>
      </c>
      <c r="D59" s="78"/>
      <c r="E59" s="76"/>
      <c r="F59" s="95">
        <f>SQRT(2*POWER(F47,2)+2*POWER(F48,2)+POWER(F49,2)+POWER(F50,2)+POWER(F51,2)+POWER(F52,2)+POWER(F53,2)+(POWER(F54,2)+POWER(F55,2)+POWER(F56,2)+POWER(F57,2)+POWER(F58,2)))</f>
        <v>4.6934972549880341</v>
      </c>
      <c r="G59" s="76"/>
      <c r="H59" s="95">
        <f>SQRT((2*POWER(H47,2)+2*POWER(H48,2)+POWER(H49,2)+POWER(H50,2)+POWER(H51,2)+POWER(H52,2)+POWER(H53,2)+POWER(H54,2)+POWER(H55,2)+POWER(H56,2)+POWER(H57,2)+POWER(H58,2)))</f>
        <v>0.96851763868129415</v>
      </c>
      <c r="I59" s="76"/>
      <c r="J59" s="1"/>
      <c r="K59" s="36"/>
      <c r="L59" s="36"/>
      <c r="M59" s="36"/>
      <c r="N59" s="36"/>
      <c r="O59" s="36"/>
      <c r="P59" s="36"/>
      <c r="Q59" s="36"/>
      <c r="R59" s="36"/>
      <c r="S59" s="36"/>
      <c r="T59" s="1"/>
      <c r="U59" s="1"/>
      <c r="V59" s="1"/>
      <c r="W59" s="1"/>
      <c r="X59" s="1"/>
      <c r="Y59" s="1"/>
      <c r="Z59" s="1"/>
      <c r="AA59" s="1"/>
    </row>
    <row r="60" spans="1:27" ht="12.75" customHeight="1" x14ac:dyDescent="0.4">
      <c r="A60" s="92" t="s">
        <v>107</v>
      </c>
      <c r="B60" s="76"/>
      <c r="C60" s="38" t="s">
        <v>108</v>
      </c>
      <c r="D60" s="78"/>
      <c r="E60" s="76"/>
      <c r="F60" s="95">
        <f>F59*2</f>
        <v>9.3869945099760681</v>
      </c>
      <c r="G60" s="76"/>
      <c r="H60" s="95">
        <f>H59*2</f>
        <v>1.9370352773625883</v>
      </c>
      <c r="I60" s="76"/>
      <c r="J60" s="1"/>
      <c r="K60" s="36"/>
      <c r="L60" s="36"/>
      <c r="M60" s="36"/>
      <c r="N60" s="36"/>
      <c r="O60" s="36"/>
      <c r="P60" s="36"/>
      <c r="Q60" s="36"/>
      <c r="R60" s="36"/>
      <c r="S60" s="36"/>
      <c r="T60" s="1"/>
      <c r="U60" s="1"/>
      <c r="V60" s="1"/>
      <c r="W60" s="1"/>
      <c r="X60" s="1"/>
      <c r="Y60" s="1"/>
      <c r="Z60" s="1"/>
      <c r="AA60" s="1"/>
    </row>
    <row r="61" spans="1:27" ht="12.75" customHeight="1" x14ac:dyDescent="0.4">
      <c r="A61" s="92" t="s">
        <v>109</v>
      </c>
      <c r="B61" s="76"/>
      <c r="C61" s="38" t="s">
        <v>110</v>
      </c>
      <c r="D61" s="45"/>
      <c r="E61" s="46"/>
      <c r="F61" s="77">
        <f>(F60/A16)*100</f>
        <v>9.0259562595923732</v>
      </c>
      <c r="G61" s="76"/>
      <c r="H61" s="77">
        <f>(H60/B16)*100</f>
        <v>9.2239775112504212</v>
      </c>
      <c r="I61" s="76"/>
      <c r="J61" s="1"/>
      <c r="K61" s="36"/>
      <c r="L61" s="36"/>
      <c r="M61" s="36"/>
      <c r="N61" s="36"/>
      <c r="O61" s="36"/>
      <c r="P61" s="36"/>
      <c r="Q61" s="36"/>
      <c r="R61" s="36"/>
      <c r="S61" s="36"/>
      <c r="T61" s="1"/>
      <c r="U61" s="1"/>
      <c r="V61" s="1"/>
      <c r="W61" s="1"/>
      <c r="X61" s="1"/>
      <c r="Y61" s="1"/>
      <c r="Z61" s="1"/>
      <c r="AA61" s="1"/>
    </row>
    <row r="62" spans="1:27" ht="12.75" customHeight="1" x14ac:dyDescent="0.4">
      <c r="A62" s="92" t="s">
        <v>111</v>
      </c>
      <c r="B62" s="76"/>
      <c r="C62" s="38" t="s">
        <v>112</v>
      </c>
      <c r="D62" s="78"/>
      <c r="E62" s="76"/>
      <c r="F62" s="79">
        <v>15</v>
      </c>
      <c r="G62" s="76"/>
      <c r="H62" s="79">
        <v>15</v>
      </c>
      <c r="I62" s="76"/>
      <c r="J62" s="1"/>
      <c r="K62" s="36"/>
      <c r="L62" s="36"/>
      <c r="M62" s="36"/>
      <c r="N62" s="36"/>
      <c r="O62" s="36"/>
      <c r="P62" s="36"/>
      <c r="Q62" s="36"/>
      <c r="R62" s="36"/>
      <c r="S62" s="36"/>
      <c r="T62" s="1"/>
      <c r="U62" s="1"/>
      <c r="V62" s="1"/>
      <c r="W62" s="1"/>
      <c r="X62" s="1"/>
      <c r="Y62" s="1"/>
      <c r="Z62" s="1"/>
      <c r="AA62" s="1"/>
    </row>
    <row r="63" spans="1:27" ht="12.75" customHeight="1" x14ac:dyDescent="0.3">
      <c r="A63" s="93" t="s">
        <v>113</v>
      </c>
      <c r="B63" s="76"/>
      <c r="C63" s="47"/>
      <c r="D63" s="80"/>
      <c r="E63" s="76"/>
      <c r="F63" s="80" t="str">
        <f>IF(F61&lt;=F62,"positivo","negativo")</f>
        <v>positivo</v>
      </c>
      <c r="G63" s="76"/>
      <c r="H63" s="80" t="str">
        <f>IF(H61&lt;=H62,"positivo","negativo")</f>
        <v>positivo</v>
      </c>
      <c r="I63" s="76"/>
      <c r="J63" s="1"/>
      <c r="K63" s="36"/>
      <c r="L63" s="36"/>
      <c r="M63" s="36"/>
      <c r="N63" s="36"/>
      <c r="O63" s="36"/>
      <c r="P63" s="36"/>
      <c r="Q63" s="36"/>
      <c r="R63" s="36"/>
      <c r="S63" s="36"/>
      <c r="T63" s="1"/>
      <c r="U63" s="1"/>
      <c r="V63" s="1"/>
      <c r="W63" s="1"/>
      <c r="X63" s="1"/>
      <c r="Y63" s="1"/>
      <c r="Z63" s="1"/>
      <c r="AA63" s="1"/>
    </row>
    <row r="64" spans="1:27" ht="12.75" customHeight="1" x14ac:dyDescent="0.25">
      <c r="A64" s="48"/>
      <c r="B64" s="49"/>
      <c r="C64" s="49"/>
      <c r="D64" s="49"/>
      <c r="E64" s="49"/>
      <c r="F64" s="49"/>
      <c r="G64" s="49"/>
      <c r="H64" s="49"/>
      <c r="I64" s="50"/>
      <c r="J64" s="1"/>
      <c r="K64" s="36"/>
      <c r="L64" s="36"/>
      <c r="M64" s="36"/>
      <c r="N64" s="36"/>
      <c r="O64" s="36"/>
      <c r="P64" s="36"/>
      <c r="Q64" s="36"/>
      <c r="R64" s="36"/>
      <c r="S64" s="36"/>
      <c r="T64" s="1"/>
      <c r="U64" s="1"/>
      <c r="V64" s="1"/>
      <c r="W64" s="1"/>
      <c r="X64" s="1"/>
      <c r="Y64" s="1"/>
      <c r="Z64" s="1"/>
      <c r="AA64" s="1"/>
    </row>
    <row r="65" spans="1:27" ht="12.75" customHeight="1" x14ac:dyDescent="0.25">
      <c r="A65" s="51"/>
      <c r="B65" s="16" t="s">
        <v>114</v>
      </c>
      <c r="C65" s="94"/>
      <c r="D65" s="76"/>
      <c r="E65" s="96" t="s">
        <v>115</v>
      </c>
      <c r="F65" s="97"/>
      <c r="G65" s="94"/>
      <c r="H65" s="75"/>
      <c r="I65" s="76"/>
      <c r="J65" s="1"/>
      <c r="K65" s="36"/>
      <c r="L65" s="36"/>
      <c r="M65" s="36"/>
      <c r="N65" s="36"/>
      <c r="O65" s="36"/>
      <c r="P65" s="36"/>
      <c r="Q65" s="36"/>
      <c r="R65" s="36"/>
      <c r="S65" s="36"/>
      <c r="T65" s="1"/>
      <c r="U65" s="1"/>
      <c r="V65" s="1"/>
      <c r="W65" s="1"/>
      <c r="X65" s="1"/>
      <c r="Y65" s="1"/>
      <c r="Z65" s="1"/>
      <c r="AA65" s="1"/>
    </row>
    <row r="66" spans="1:27" ht="12.75" customHeight="1" x14ac:dyDescent="0.25">
      <c r="A66" s="51"/>
      <c r="B66" s="52"/>
      <c r="C66" s="53"/>
      <c r="D66" s="53"/>
      <c r="E66" s="53"/>
      <c r="F66" s="53"/>
      <c r="G66" s="53"/>
      <c r="H66" s="53"/>
      <c r="I66" s="54"/>
      <c r="J66" s="1"/>
      <c r="K66" s="36"/>
      <c r="L66" s="36"/>
      <c r="M66" s="36"/>
      <c r="N66" s="36"/>
      <c r="O66" s="36"/>
      <c r="P66" s="36"/>
      <c r="Q66" s="36"/>
      <c r="R66" s="36"/>
      <c r="S66" s="36"/>
      <c r="T66" s="1"/>
      <c r="U66" s="1"/>
      <c r="V66" s="1"/>
      <c r="W66" s="1"/>
      <c r="X66" s="1"/>
      <c r="Y66" s="1"/>
      <c r="Z66" s="1"/>
      <c r="AA66" s="1"/>
    </row>
    <row r="67" spans="1:27" ht="12.75" customHeight="1" x14ac:dyDescent="0.25">
      <c r="A67" s="74"/>
      <c r="B67" s="75"/>
      <c r="C67" s="75"/>
      <c r="D67" s="75"/>
      <c r="E67" s="75"/>
      <c r="F67" s="75"/>
      <c r="G67" s="75"/>
      <c r="H67" s="75"/>
      <c r="I67" s="76"/>
      <c r="J67" s="1"/>
      <c r="K67" s="36"/>
      <c r="L67" s="36"/>
      <c r="M67" s="36"/>
      <c r="N67" s="36"/>
      <c r="O67" s="36"/>
      <c r="P67" s="36"/>
      <c r="Q67" s="36"/>
      <c r="R67" s="36"/>
      <c r="S67" s="36"/>
      <c r="T67" s="1"/>
      <c r="U67" s="1"/>
      <c r="V67" s="1"/>
      <c r="W67" s="1"/>
      <c r="X67" s="1"/>
      <c r="Y67" s="1"/>
      <c r="Z67" s="1"/>
      <c r="AA67" s="1"/>
    </row>
    <row r="68" spans="1:27" ht="12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36"/>
      <c r="L68" s="36"/>
      <c r="M68" s="36"/>
      <c r="N68" s="36"/>
      <c r="O68" s="36"/>
      <c r="P68" s="36"/>
      <c r="Q68" s="36"/>
      <c r="R68" s="36"/>
      <c r="S68" s="36"/>
      <c r="T68" s="1"/>
      <c r="U68" s="1"/>
      <c r="V68" s="1"/>
      <c r="W68" s="1"/>
      <c r="X68" s="1"/>
      <c r="Y68" s="1"/>
      <c r="Z68" s="1"/>
      <c r="AA68" s="1"/>
    </row>
    <row r="69" spans="1:27" ht="12.75" customHeight="1" x14ac:dyDescent="0.25">
      <c r="A69" s="6"/>
      <c r="B69" s="6"/>
      <c r="C69" s="6"/>
      <c r="D69" s="1"/>
      <c r="E69" s="1"/>
      <c r="F69" s="1"/>
      <c r="G69" s="1"/>
      <c r="H69" s="1"/>
      <c r="I69" s="1"/>
      <c r="J69" s="1"/>
      <c r="K69" s="36"/>
      <c r="L69" s="36"/>
      <c r="M69" s="36"/>
      <c r="N69" s="36"/>
      <c r="O69" s="36"/>
      <c r="P69" s="36"/>
      <c r="Q69" s="36"/>
      <c r="R69" s="36"/>
      <c r="S69" s="36"/>
      <c r="T69" s="1"/>
      <c r="U69" s="1"/>
      <c r="V69" s="1"/>
      <c r="W69" s="1"/>
      <c r="X69" s="1"/>
      <c r="Y69" s="1"/>
      <c r="Z69" s="1"/>
      <c r="AA69" s="1"/>
    </row>
    <row r="70" spans="1:27" ht="12.75" customHeight="1" x14ac:dyDescent="0.25">
      <c r="A70" s="6"/>
      <c r="B70" s="6"/>
      <c r="C70" s="6"/>
      <c r="D70" s="1"/>
      <c r="E70" s="1"/>
      <c r="F70" s="1"/>
      <c r="G70" s="1"/>
      <c r="H70" s="1"/>
      <c r="I70" s="1"/>
      <c r="J70" s="1"/>
      <c r="K70" s="36"/>
      <c r="L70" s="36"/>
      <c r="M70" s="36"/>
      <c r="N70" s="36"/>
      <c r="O70" s="36"/>
      <c r="P70" s="36"/>
      <c r="Q70" s="36"/>
      <c r="R70" s="36"/>
      <c r="S70" s="36"/>
      <c r="T70" s="1"/>
      <c r="U70" s="1"/>
      <c r="V70" s="1"/>
      <c r="W70" s="1"/>
      <c r="X70" s="1"/>
      <c r="Y70" s="1"/>
      <c r="Z70" s="1"/>
      <c r="AA70" s="1"/>
    </row>
    <row r="71" spans="1:27" ht="12.75" customHeight="1" x14ac:dyDescent="0.25">
      <c r="A71" s="6"/>
      <c r="B71" s="6"/>
      <c r="C71" s="6"/>
      <c r="D71" s="1"/>
      <c r="E71" s="1"/>
      <c r="F71" s="1"/>
      <c r="G71" s="1"/>
      <c r="H71" s="1"/>
      <c r="I71" s="1"/>
      <c r="J71" s="1"/>
      <c r="K71" s="36"/>
      <c r="L71" s="36"/>
      <c r="M71" s="36"/>
      <c r="N71" s="36"/>
      <c r="O71" s="36"/>
      <c r="P71" s="36"/>
      <c r="Q71" s="36"/>
      <c r="R71" s="36"/>
      <c r="S71" s="36"/>
      <c r="T71" s="1"/>
      <c r="U71" s="1"/>
      <c r="V71" s="1"/>
      <c r="W71" s="1"/>
      <c r="X71" s="1"/>
      <c r="Y71" s="1"/>
      <c r="Z71" s="1"/>
      <c r="AA71" s="1"/>
    </row>
    <row r="72" spans="1:27" ht="12.75" customHeight="1" x14ac:dyDescent="0.25">
      <c r="A72" s="6"/>
      <c r="B72" s="6"/>
      <c r="C72" s="6"/>
      <c r="D72" s="1"/>
      <c r="E72" s="1"/>
      <c r="F72" s="1"/>
      <c r="G72" s="1"/>
      <c r="H72" s="1"/>
      <c r="I72" s="1"/>
      <c r="J72" s="1"/>
      <c r="K72" s="36"/>
      <c r="L72" s="36"/>
      <c r="M72" s="36"/>
      <c r="N72" s="36"/>
      <c r="O72" s="36"/>
      <c r="P72" s="36"/>
      <c r="Q72" s="36"/>
      <c r="R72" s="36"/>
      <c r="S72" s="36"/>
      <c r="T72" s="1"/>
      <c r="U72" s="1"/>
      <c r="V72" s="1"/>
      <c r="W72" s="1"/>
      <c r="X72" s="1"/>
      <c r="Y72" s="1"/>
      <c r="Z72" s="1"/>
      <c r="AA72" s="1"/>
    </row>
    <row r="73" spans="1:27" ht="12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2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2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2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2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2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2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2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2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2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2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2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2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2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2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2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2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2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2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2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2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2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2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2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2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2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2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2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2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2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2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2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2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2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2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2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2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2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2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2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2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2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2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2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2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2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2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2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2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2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2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2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2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2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2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2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2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2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2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2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2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2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2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2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2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2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2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2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2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2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2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2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2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2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2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2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2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2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2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2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2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2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2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2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2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2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2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2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2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2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2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2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2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2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2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2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2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2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2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2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2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2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2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2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2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2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2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2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2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2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2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2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2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2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2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2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2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2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2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2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2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2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2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2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2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2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2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2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2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2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2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2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2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2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2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2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2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2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2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2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2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2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2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2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2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2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2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2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2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2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2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2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2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2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2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2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2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2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2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2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2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2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2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2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2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2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2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2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2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2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2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2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2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2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2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2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2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2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2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2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2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2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2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2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2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2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2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2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2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2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2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2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2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2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2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2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2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2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2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2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2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2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2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2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2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2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2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2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2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2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2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2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2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2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2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2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2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2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2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2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2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2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2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2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2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2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2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2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2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2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2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2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2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2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2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2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2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2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2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2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2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2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2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2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2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2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2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2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2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2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2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2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2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2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2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2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2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2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2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2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2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2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2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2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2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2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2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2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2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2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2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2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2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2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2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2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2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2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2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2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2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2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2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2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2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2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2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2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2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2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2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2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2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2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2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2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2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2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2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2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2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2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2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2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2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2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2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2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2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2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2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2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2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2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2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2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2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2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2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2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2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2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2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2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2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2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2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2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2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2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2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2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2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2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2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2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2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2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2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2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2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2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2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2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2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2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2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2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2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2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2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2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2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2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2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2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2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2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2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2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2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2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2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2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2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2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2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2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2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2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2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2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2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2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2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2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2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2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2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2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2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2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2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2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2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2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2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2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2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2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2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2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2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2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2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2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2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2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2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2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2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2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2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2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2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2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2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2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2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2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2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2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2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2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2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2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2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2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2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2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2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2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2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2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2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2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2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2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2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2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2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2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2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2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2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2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2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2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2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2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2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2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2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2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2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2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2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2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2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2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2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2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2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2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2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2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2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2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2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2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2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2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2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2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2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2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2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2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2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2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2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2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2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2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2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2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2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2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2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2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2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2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2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2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2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2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2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2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2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2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2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2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2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2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2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2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2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2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2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2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2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2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2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2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2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2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2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2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2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2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2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2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2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2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2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2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2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2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2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2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2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2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2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2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2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2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2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2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2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2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2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2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2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2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2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2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2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2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2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2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2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2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2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2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2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2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2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2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2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2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2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2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2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2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2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2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2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2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2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2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2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2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2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2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2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2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2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2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2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2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2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2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2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2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2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2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2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2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2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2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2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2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2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2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2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2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2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2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2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2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2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2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2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2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2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2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2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2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2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2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2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2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2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2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2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2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2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2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2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2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2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2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2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2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2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2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2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2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2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2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2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2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2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2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2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2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2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2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2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2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2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2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2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2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2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2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2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2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2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2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2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2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2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2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2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2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2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2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2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2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2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2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2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2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2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2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2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2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2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2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2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2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2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2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2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2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2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2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2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2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2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2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2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2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2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2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2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2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2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2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2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2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2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2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2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2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2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2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2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2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2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2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2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2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2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2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2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2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2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2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2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2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2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2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2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2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2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2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2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2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2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2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2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2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2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2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2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2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2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2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2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2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2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2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2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2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2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2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2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2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2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2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2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2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2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2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2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2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2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2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2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2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2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2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2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2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2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2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2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2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2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2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2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2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2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2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2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2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2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2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2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2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2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2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2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2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2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2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2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2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2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2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2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2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2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2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2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2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2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2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2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2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2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2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2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2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2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2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2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2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2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2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2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2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2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2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2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2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2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2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2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2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2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2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2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2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2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2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2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2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2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2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2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2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2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2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2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2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2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2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2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2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2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2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2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2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2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2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2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2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2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2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2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2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2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2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2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2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2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2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2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2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2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2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2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2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2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2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2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2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2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2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2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2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2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2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2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2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2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2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2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2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2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2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2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2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2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2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2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2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2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2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2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2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2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2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2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2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2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2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2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2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2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2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2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2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2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2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2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2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2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2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2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2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2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2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2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2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2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2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2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2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2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2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  <row r="1000" spans="1:27" ht="12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</row>
    <row r="1001" spans="1:27" ht="12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</row>
    <row r="1002" spans="1:27" ht="12.75" customHeight="1" x14ac:dyDescent="0.2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</row>
    <row r="1003" spans="1:27" ht="12.75" customHeight="1" x14ac:dyDescent="0.2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</row>
    <row r="1004" spans="1:27" ht="12.75" customHeight="1" x14ac:dyDescent="0.2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</row>
    <row r="1005" spans="1:27" ht="12.75" customHeight="1" x14ac:dyDescent="0.2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</row>
    <row r="1006" spans="1:27" ht="12.75" customHeight="1" x14ac:dyDescent="0.2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</row>
    <row r="1007" spans="1:27" ht="12.75" customHeight="1" x14ac:dyDescent="0.2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</row>
    <row r="1008" spans="1:27" ht="12.75" customHeight="1" x14ac:dyDescent="0.2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</row>
    <row r="1009" spans="1:27" ht="12.75" customHeight="1" x14ac:dyDescent="0.2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</row>
    <row r="1010" spans="1:27" ht="12.75" customHeight="1" x14ac:dyDescent="0.2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</row>
    <row r="1011" spans="1:27" ht="12.75" customHeight="1" x14ac:dyDescent="0.2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</row>
    <row r="1012" spans="1:27" ht="12.75" customHeight="1" x14ac:dyDescent="0.2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</row>
  </sheetData>
  <mergeCells count="127">
    <mergeCell ref="A1:B5"/>
    <mergeCell ref="A6:I6"/>
    <mergeCell ref="A7:B7"/>
    <mergeCell ref="D11:F11"/>
    <mergeCell ref="G11:I11"/>
    <mergeCell ref="K11:K12"/>
    <mergeCell ref="L11:M11"/>
    <mergeCell ref="N11:O11"/>
    <mergeCell ref="P11:R11"/>
    <mergeCell ref="C7:D7"/>
    <mergeCell ref="E7:G7"/>
    <mergeCell ref="A8:C8"/>
    <mergeCell ref="E8:G8"/>
    <mergeCell ref="H8:I8"/>
    <mergeCell ref="B9:C9"/>
    <mergeCell ref="A10:I10"/>
    <mergeCell ref="A11:A12"/>
    <mergeCell ref="B11:B12"/>
    <mergeCell ref="H7:I7"/>
    <mergeCell ref="K8:R10"/>
    <mergeCell ref="C1:E3"/>
    <mergeCell ref="C4:E5"/>
    <mergeCell ref="F1:G1"/>
    <mergeCell ref="F2:G2"/>
    <mergeCell ref="A20:A21"/>
    <mergeCell ref="B20:B21"/>
    <mergeCell ref="A23:A24"/>
    <mergeCell ref="B23:B24"/>
    <mergeCell ref="A26:A27"/>
    <mergeCell ref="B26:B27"/>
    <mergeCell ref="B41:B42"/>
    <mergeCell ref="A45:B45"/>
    <mergeCell ref="D45:E45"/>
    <mergeCell ref="A35:A36"/>
    <mergeCell ref="B35:B36"/>
    <mergeCell ref="A38:A39"/>
    <mergeCell ref="B38:B39"/>
    <mergeCell ref="A41:A42"/>
    <mergeCell ref="F45:G45"/>
    <mergeCell ref="H45:I45"/>
    <mergeCell ref="D46:E46"/>
    <mergeCell ref="F46:G46"/>
    <mergeCell ref="H46:I46"/>
    <mergeCell ref="A46:B46"/>
    <mergeCell ref="A47:B47"/>
    <mergeCell ref="D47:E47"/>
    <mergeCell ref="F47:G47"/>
    <mergeCell ref="H47:I47"/>
    <mergeCell ref="A48:B48"/>
    <mergeCell ref="A49:B49"/>
    <mergeCell ref="A50:B50"/>
    <mergeCell ref="D50:E50"/>
    <mergeCell ref="F50:G50"/>
    <mergeCell ref="H50:I50"/>
    <mergeCell ref="D51:E51"/>
    <mergeCell ref="F51:G51"/>
    <mergeCell ref="H51:I51"/>
    <mergeCell ref="A51:B51"/>
    <mergeCell ref="D48:E48"/>
    <mergeCell ref="D49:E49"/>
    <mergeCell ref="F49:G49"/>
    <mergeCell ref="H49:I49"/>
    <mergeCell ref="F48:G48"/>
    <mergeCell ref="H48:I48"/>
    <mergeCell ref="F52:G52"/>
    <mergeCell ref="H52:I52"/>
    <mergeCell ref="A53:B53"/>
    <mergeCell ref="D53:E53"/>
    <mergeCell ref="D55:E55"/>
    <mergeCell ref="F55:G55"/>
    <mergeCell ref="F53:G53"/>
    <mergeCell ref="H53:I53"/>
    <mergeCell ref="A54:B54"/>
    <mergeCell ref="D54:E54"/>
    <mergeCell ref="F54:G54"/>
    <mergeCell ref="H54:I54"/>
    <mergeCell ref="H55:I55"/>
    <mergeCell ref="A52:B52"/>
    <mergeCell ref="D52:E52"/>
    <mergeCell ref="A62:B62"/>
    <mergeCell ref="A63:B63"/>
    <mergeCell ref="C65:D65"/>
    <mergeCell ref="A59:B59"/>
    <mergeCell ref="D59:E59"/>
    <mergeCell ref="F59:G59"/>
    <mergeCell ref="H59:I59"/>
    <mergeCell ref="D60:E60"/>
    <mergeCell ref="F60:G60"/>
    <mergeCell ref="H60:I60"/>
    <mergeCell ref="F63:G63"/>
    <mergeCell ref="E65:F65"/>
    <mergeCell ref="G65:I65"/>
    <mergeCell ref="A60:B60"/>
    <mergeCell ref="A61:B61"/>
    <mergeCell ref="A55:B55"/>
    <mergeCell ref="A56:B56"/>
    <mergeCell ref="D56:E56"/>
    <mergeCell ref="F56:G56"/>
    <mergeCell ref="H56:I56"/>
    <mergeCell ref="A57:B57"/>
    <mergeCell ref="A58:B58"/>
    <mergeCell ref="F57:G57"/>
    <mergeCell ref="H57:I57"/>
    <mergeCell ref="F3:G3"/>
    <mergeCell ref="F4:G4"/>
    <mergeCell ref="F5:G5"/>
    <mergeCell ref="A67:I67"/>
    <mergeCell ref="F61:G61"/>
    <mergeCell ref="H61:I61"/>
    <mergeCell ref="D62:E62"/>
    <mergeCell ref="F62:G62"/>
    <mergeCell ref="H62:I62"/>
    <mergeCell ref="D63:E63"/>
    <mergeCell ref="H63:I63"/>
    <mergeCell ref="A29:A30"/>
    <mergeCell ref="B29:B30"/>
    <mergeCell ref="C11:C32"/>
    <mergeCell ref="A14:A15"/>
    <mergeCell ref="B14:B15"/>
    <mergeCell ref="A17:A18"/>
    <mergeCell ref="B17:B18"/>
    <mergeCell ref="A32:A33"/>
    <mergeCell ref="B32:B33"/>
    <mergeCell ref="D57:E57"/>
    <mergeCell ref="D58:E58"/>
    <mergeCell ref="F58:G58"/>
    <mergeCell ref="H58:I58"/>
  </mergeCells>
  <conditionalFormatting sqref="F63:H63">
    <cfRule type="cellIs" dxfId="3" priority="1" operator="equal">
      <formula>"positivo"</formula>
    </cfRule>
  </conditionalFormatting>
  <conditionalFormatting sqref="F63:H63">
    <cfRule type="cellIs" dxfId="2" priority="2" operator="equal">
      <formula>"negativo"</formula>
    </cfRule>
  </conditionalFormatting>
  <dataValidations count="1">
    <dataValidation type="list" allowBlank="1" showErrorMessage="1" sqref="A13" xr:uid="{00000000-0002-0000-0000-000000000000}">
      <formula1>$T$11:$T$13</formula1>
    </dataValidation>
  </dataValidations>
  <pageMargins left="0.59027777777777801" right="0.59027777777777801" top="0.59027777777777801" bottom="0.59027777777777801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CC"/>
  </sheetPr>
  <dimension ref="A1:K1012"/>
  <sheetViews>
    <sheetView workbookViewId="0">
      <selection activeCell="G3" sqref="G3:I3"/>
    </sheetView>
  </sheetViews>
  <sheetFormatPr defaultColWidth="14.453125" defaultRowHeight="15" customHeight="1" x14ac:dyDescent="0.25"/>
  <cols>
    <col min="1" max="1" width="15.26953125" customWidth="1"/>
    <col min="2" max="2" width="15.54296875" customWidth="1"/>
    <col min="3" max="3" width="5.1796875" customWidth="1"/>
    <col min="4" max="7" width="9" customWidth="1"/>
    <col min="8" max="8" width="9.26953125" customWidth="1"/>
    <col min="9" max="9" width="9.54296875" customWidth="1"/>
    <col min="10" max="11" width="9" customWidth="1"/>
    <col min="12" max="26" width="8.7265625" customWidth="1"/>
  </cols>
  <sheetData>
    <row r="1" spans="1:9" s="71" customFormat="1" ht="35.25" customHeight="1" x14ac:dyDescent="0.3">
      <c r="A1" s="172"/>
      <c r="B1" s="172"/>
      <c r="C1" s="140" t="s">
        <v>145</v>
      </c>
      <c r="D1" s="138"/>
      <c r="E1" s="138"/>
      <c r="F1" s="141"/>
      <c r="G1" s="144" t="s">
        <v>149</v>
      </c>
      <c r="H1" s="145"/>
      <c r="I1" s="146"/>
    </row>
    <row r="2" spans="1:9" s="71" customFormat="1" ht="27" customHeight="1" x14ac:dyDescent="0.25">
      <c r="A2" s="172"/>
      <c r="B2" s="172"/>
      <c r="C2" s="140"/>
      <c r="D2" s="138"/>
      <c r="E2" s="138"/>
      <c r="F2" s="141"/>
      <c r="G2" s="147" t="s">
        <v>150</v>
      </c>
      <c r="H2" s="148"/>
      <c r="I2" s="149"/>
    </row>
    <row r="3" spans="1:9" s="71" customFormat="1" ht="27" customHeight="1" x14ac:dyDescent="0.3">
      <c r="A3" s="172"/>
      <c r="B3" s="172"/>
      <c r="C3" s="140"/>
      <c r="D3" s="138"/>
      <c r="E3" s="138"/>
      <c r="F3" s="141"/>
      <c r="G3" s="147" t="s">
        <v>146</v>
      </c>
      <c r="H3" s="148"/>
      <c r="I3" s="149"/>
    </row>
    <row r="4" spans="1:9" s="71" customFormat="1" ht="27" customHeight="1" x14ac:dyDescent="0.25">
      <c r="A4" s="172"/>
      <c r="B4" s="172"/>
      <c r="C4" s="142" t="s">
        <v>148</v>
      </c>
      <c r="D4" s="139"/>
      <c r="E4" s="139"/>
      <c r="F4" s="143"/>
      <c r="G4" s="147" t="s">
        <v>147</v>
      </c>
      <c r="H4" s="148"/>
      <c r="I4" s="149"/>
    </row>
    <row r="5" spans="1:9" s="71" customFormat="1" ht="27" customHeight="1" x14ac:dyDescent="0.3">
      <c r="A5" s="172"/>
      <c r="B5" s="172"/>
      <c r="C5" s="142"/>
      <c r="D5" s="139"/>
      <c r="E5" s="139"/>
      <c r="F5" s="143"/>
      <c r="G5" s="144" t="s">
        <v>144</v>
      </c>
      <c r="H5" s="145"/>
      <c r="I5" s="146"/>
    </row>
    <row r="6" spans="1:9" ht="12.75" customHeight="1" x14ac:dyDescent="0.3">
      <c r="A6" s="161" t="s">
        <v>0</v>
      </c>
      <c r="B6" s="162"/>
      <c r="C6" s="162"/>
      <c r="D6" s="162"/>
      <c r="E6" s="162"/>
      <c r="F6" s="162"/>
      <c r="G6" s="162"/>
      <c r="H6" s="162"/>
      <c r="I6" s="163"/>
    </row>
    <row r="7" spans="1:9" ht="12.75" customHeight="1" x14ac:dyDescent="0.25">
      <c r="A7" s="164" t="s">
        <v>1</v>
      </c>
      <c r="B7" s="136"/>
      <c r="C7" s="94"/>
      <c r="D7" s="76"/>
      <c r="E7" s="121" t="s">
        <v>2</v>
      </c>
      <c r="F7" s="75"/>
      <c r="G7" s="76"/>
      <c r="H7" s="124"/>
      <c r="I7" s="116"/>
    </row>
    <row r="8" spans="1:9" ht="12.75" customHeight="1" x14ac:dyDescent="0.3">
      <c r="A8" s="165" t="s">
        <v>3</v>
      </c>
      <c r="B8" s="166"/>
      <c r="C8" s="167"/>
      <c r="D8" s="55" t="s">
        <v>116</v>
      </c>
      <c r="E8" s="112" t="s">
        <v>117</v>
      </c>
      <c r="F8" s="168"/>
      <c r="G8" s="168"/>
      <c r="H8" s="169"/>
      <c r="I8" s="113"/>
    </row>
    <row r="9" spans="1:9" ht="8.25" customHeight="1" x14ac:dyDescent="0.25">
      <c r="B9" s="125"/>
      <c r="C9" s="126"/>
      <c r="D9" s="1"/>
      <c r="E9" s="1"/>
      <c r="F9" s="1"/>
      <c r="G9" s="1"/>
      <c r="H9" s="1"/>
      <c r="I9" s="1"/>
    </row>
    <row r="10" spans="1:9" ht="12.75" customHeight="1" x14ac:dyDescent="0.3">
      <c r="A10" s="127" t="s">
        <v>7</v>
      </c>
      <c r="B10" s="128"/>
      <c r="C10" s="128"/>
      <c r="D10" s="128"/>
      <c r="E10" s="128"/>
      <c r="F10" s="128"/>
      <c r="G10" s="128"/>
      <c r="H10" s="128"/>
      <c r="I10" s="129"/>
    </row>
    <row r="11" spans="1:9" ht="12.75" customHeight="1" x14ac:dyDescent="0.3">
      <c r="A11" s="130" t="s">
        <v>8</v>
      </c>
      <c r="B11" s="131" t="s">
        <v>118</v>
      </c>
      <c r="C11" s="155"/>
      <c r="D11" s="157" t="s">
        <v>10</v>
      </c>
      <c r="E11" s="158"/>
      <c r="F11" s="159"/>
      <c r="G11" s="157" t="s">
        <v>13</v>
      </c>
      <c r="H11" s="158"/>
      <c r="I11" s="160"/>
    </row>
    <row r="12" spans="1:9" ht="12.75" customHeight="1" x14ac:dyDescent="0.25">
      <c r="A12" s="82"/>
      <c r="B12" s="88"/>
      <c r="C12" s="84"/>
      <c r="D12" s="16"/>
      <c r="E12" s="47" t="s">
        <v>11</v>
      </c>
      <c r="F12" s="47" t="s">
        <v>12</v>
      </c>
      <c r="G12" s="16"/>
      <c r="H12" s="47" t="s">
        <v>11</v>
      </c>
      <c r="I12" s="56" t="s">
        <v>12</v>
      </c>
    </row>
    <row r="13" spans="1:9" ht="12.75" customHeight="1" x14ac:dyDescent="0.4">
      <c r="A13" s="24" t="s">
        <v>119</v>
      </c>
      <c r="B13" s="15">
        <v>180</v>
      </c>
      <c r="C13" s="84"/>
      <c r="D13" s="52">
        <v>1</v>
      </c>
      <c r="E13" s="17">
        <v>1.1000000000000001</v>
      </c>
      <c r="F13" s="17">
        <v>149.80000000000001</v>
      </c>
      <c r="G13" s="16" t="s">
        <v>120</v>
      </c>
      <c r="H13" s="17">
        <v>1.1830000000000001</v>
      </c>
      <c r="I13" s="57">
        <v>150.863</v>
      </c>
    </row>
    <row r="14" spans="1:9" ht="15" customHeight="1" x14ac:dyDescent="0.4">
      <c r="A14" s="86" t="s">
        <v>121</v>
      </c>
      <c r="B14" s="170" t="s">
        <v>122</v>
      </c>
      <c r="C14" s="84"/>
      <c r="D14" s="52">
        <v>2</v>
      </c>
      <c r="E14" s="17">
        <v>1.1000000000000001</v>
      </c>
      <c r="F14" s="17">
        <v>149.69999999999999</v>
      </c>
      <c r="G14" s="16" t="s">
        <v>123</v>
      </c>
      <c r="H14" s="17">
        <v>1.0960000000000001</v>
      </c>
      <c r="I14" s="57">
        <v>150.97499999999999</v>
      </c>
    </row>
    <row r="15" spans="1:9" ht="12.75" customHeight="1" x14ac:dyDescent="0.25">
      <c r="A15" s="82"/>
      <c r="B15" s="85"/>
      <c r="C15" s="84"/>
      <c r="D15" s="52">
        <v>3</v>
      </c>
      <c r="E15" s="17">
        <v>1.1000000000000001</v>
      </c>
      <c r="F15" s="17">
        <v>149.5</v>
      </c>
      <c r="G15" s="16"/>
      <c r="H15" s="53"/>
      <c r="I15" s="58"/>
    </row>
    <row r="16" spans="1:9" ht="12.75" customHeight="1" x14ac:dyDescent="0.3">
      <c r="A16" s="59">
        <v>120</v>
      </c>
      <c r="B16" s="5">
        <v>60</v>
      </c>
      <c r="C16" s="84"/>
      <c r="D16" s="52">
        <v>4</v>
      </c>
      <c r="E16" s="17">
        <v>1.1000000000000001</v>
      </c>
      <c r="F16" s="17">
        <v>149.5</v>
      </c>
      <c r="G16" s="16"/>
      <c r="H16" s="60"/>
      <c r="I16" s="61"/>
    </row>
    <row r="17" spans="1:9" ht="12.75" customHeight="1" x14ac:dyDescent="0.25">
      <c r="A17" s="86" t="s">
        <v>30</v>
      </c>
      <c r="B17" s="171"/>
      <c r="C17" s="84"/>
      <c r="D17" s="52">
        <v>5</v>
      </c>
      <c r="E17" s="17">
        <v>1.1000000000000001</v>
      </c>
      <c r="F17" s="17">
        <v>149.30000000000001</v>
      </c>
      <c r="G17" s="16"/>
      <c r="H17" s="60"/>
      <c r="I17" s="61"/>
    </row>
    <row r="18" spans="1:9" ht="12.75" customHeight="1" x14ac:dyDescent="0.25">
      <c r="A18" s="82"/>
      <c r="B18" s="137"/>
      <c r="C18" s="84"/>
      <c r="D18" s="52">
        <v>6</v>
      </c>
      <c r="E18" s="17">
        <v>1.1000000000000001</v>
      </c>
      <c r="F18" s="17">
        <v>149.30000000000001</v>
      </c>
      <c r="G18" s="16"/>
      <c r="H18" s="53"/>
      <c r="I18" s="58"/>
    </row>
    <row r="19" spans="1:9" ht="12.75" customHeight="1" x14ac:dyDescent="0.3">
      <c r="A19" s="24">
        <v>7884</v>
      </c>
      <c r="B19" s="7"/>
      <c r="C19" s="84"/>
      <c r="D19" s="52">
        <v>7</v>
      </c>
      <c r="E19" s="17">
        <v>1</v>
      </c>
      <c r="F19" s="17">
        <v>149.5</v>
      </c>
      <c r="G19" s="16"/>
      <c r="H19" s="60"/>
      <c r="I19" s="61"/>
    </row>
    <row r="20" spans="1:9" ht="12.75" customHeight="1" x14ac:dyDescent="0.25">
      <c r="A20" s="101" t="s">
        <v>124</v>
      </c>
      <c r="B20" s="87"/>
      <c r="C20" s="84"/>
      <c r="D20" s="52">
        <v>8</v>
      </c>
      <c r="E20" s="17">
        <v>1</v>
      </c>
      <c r="F20" s="17">
        <v>149.4</v>
      </c>
      <c r="G20" s="16"/>
      <c r="H20" s="60"/>
      <c r="I20" s="61"/>
    </row>
    <row r="21" spans="1:9" ht="12.75" customHeight="1" x14ac:dyDescent="0.25">
      <c r="A21" s="82"/>
      <c r="B21" s="88"/>
      <c r="C21" s="84"/>
      <c r="D21" s="52">
        <v>9</v>
      </c>
      <c r="E21" s="17">
        <v>0.9</v>
      </c>
      <c r="F21" s="17">
        <v>149.30000000000001</v>
      </c>
      <c r="G21" s="16"/>
      <c r="H21" s="53"/>
      <c r="I21" s="58"/>
    </row>
    <row r="22" spans="1:9" ht="12.75" customHeight="1" x14ac:dyDescent="0.3">
      <c r="A22" s="27">
        <v>0.49</v>
      </c>
      <c r="B22" s="62"/>
      <c r="C22" s="84"/>
      <c r="D22" s="52">
        <v>10</v>
      </c>
      <c r="E22" s="17">
        <v>1</v>
      </c>
      <c r="F22" s="17">
        <v>149.6</v>
      </c>
      <c r="G22" s="16"/>
      <c r="H22" s="60"/>
      <c r="I22" s="61"/>
    </row>
    <row r="23" spans="1:9" ht="12.75" customHeight="1" x14ac:dyDescent="0.25">
      <c r="A23" s="86" t="s">
        <v>125</v>
      </c>
      <c r="B23" s="87"/>
      <c r="C23" s="84"/>
      <c r="D23" s="52">
        <v>11</v>
      </c>
      <c r="E23" s="17">
        <v>1</v>
      </c>
      <c r="F23" s="17">
        <v>149.6</v>
      </c>
      <c r="G23" s="16"/>
      <c r="H23" s="60"/>
      <c r="I23" s="61"/>
    </row>
    <row r="24" spans="1:9" ht="12.75" customHeight="1" x14ac:dyDescent="0.25">
      <c r="A24" s="82"/>
      <c r="B24" s="88"/>
      <c r="C24" s="84"/>
      <c r="D24" s="52">
        <v>12</v>
      </c>
      <c r="E24" s="17">
        <v>1.3</v>
      </c>
      <c r="F24" s="17">
        <v>149.6</v>
      </c>
      <c r="G24" s="16"/>
      <c r="H24" s="53"/>
      <c r="I24" s="58"/>
    </row>
    <row r="25" spans="1:9" ht="12.75" customHeight="1" x14ac:dyDescent="0.3">
      <c r="A25" s="28">
        <v>3</v>
      </c>
      <c r="B25" s="63"/>
      <c r="C25" s="84"/>
      <c r="D25" s="52">
        <v>13</v>
      </c>
      <c r="E25" s="17">
        <v>1.3</v>
      </c>
      <c r="F25" s="17">
        <v>149.6</v>
      </c>
      <c r="G25" s="16"/>
      <c r="H25" s="60"/>
      <c r="I25" s="61"/>
    </row>
    <row r="26" spans="1:9" ht="12.75" customHeight="1" x14ac:dyDescent="0.25">
      <c r="A26" s="81" t="s">
        <v>45</v>
      </c>
      <c r="B26" s="102"/>
      <c r="C26" s="84"/>
      <c r="D26" s="52">
        <v>14</v>
      </c>
      <c r="E26" s="17">
        <v>1</v>
      </c>
      <c r="F26" s="17">
        <v>149.80000000000001</v>
      </c>
      <c r="G26" s="16"/>
      <c r="H26" s="60"/>
      <c r="I26" s="61"/>
    </row>
    <row r="27" spans="1:9" ht="12.75" customHeight="1" x14ac:dyDescent="0.25">
      <c r="A27" s="82"/>
      <c r="B27" s="88"/>
      <c r="C27" s="84"/>
      <c r="D27" s="52">
        <v>15</v>
      </c>
      <c r="E27" s="17">
        <v>1.1000000000000001</v>
      </c>
      <c r="F27" s="17">
        <v>149.80000000000001</v>
      </c>
      <c r="G27" s="16"/>
      <c r="H27" s="53"/>
      <c r="I27" s="58"/>
    </row>
    <row r="28" spans="1:9" ht="12.75" customHeight="1" x14ac:dyDescent="0.3">
      <c r="A28" s="30">
        <f>(3600/(2*(A31+B31)))</f>
        <v>11.042944785276074</v>
      </c>
      <c r="B28" s="64"/>
      <c r="C28" s="84"/>
      <c r="D28" s="52">
        <v>16</v>
      </c>
      <c r="E28" s="17">
        <v>1.1000000000000001</v>
      </c>
      <c r="F28" s="17">
        <v>149.5</v>
      </c>
      <c r="G28" s="16"/>
      <c r="H28" s="60"/>
      <c r="I28" s="61"/>
    </row>
    <row r="29" spans="1:9" ht="12.75" customHeight="1" x14ac:dyDescent="0.25">
      <c r="A29" s="81" t="s">
        <v>49</v>
      </c>
      <c r="B29" s="81" t="s">
        <v>50</v>
      </c>
      <c r="C29" s="84"/>
      <c r="D29" s="52">
        <v>17</v>
      </c>
      <c r="E29" s="17">
        <v>1.3</v>
      </c>
      <c r="F29" s="17">
        <v>149.30000000000001</v>
      </c>
      <c r="G29" s="16"/>
      <c r="H29" s="60"/>
      <c r="I29" s="61"/>
    </row>
    <row r="30" spans="1:9" ht="12.75" customHeight="1" x14ac:dyDescent="0.25">
      <c r="A30" s="82"/>
      <c r="B30" s="82"/>
      <c r="C30" s="84"/>
      <c r="D30" s="52">
        <v>18</v>
      </c>
      <c r="E30" s="17">
        <v>1.3</v>
      </c>
      <c r="F30" s="17">
        <v>149.1</v>
      </c>
      <c r="G30" s="16"/>
      <c r="H30" s="53"/>
      <c r="I30" s="58"/>
    </row>
    <row r="31" spans="1:9" ht="12.75" customHeight="1" x14ac:dyDescent="0.25">
      <c r="A31" s="31">
        <v>80</v>
      </c>
      <c r="B31" s="31">
        <v>83</v>
      </c>
      <c r="C31" s="84"/>
      <c r="D31" s="52">
        <v>19</v>
      </c>
      <c r="E31" s="17">
        <v>1.5</v>
      </c>
      <c r="F31" s="17">
        <v>149.1</v>
      </c>
      <c r="G31" s="16"/>
      <c r="H31" s="60"/>
      <c r="I31" s="61"/>
    </row>
    <row r="32" spans="1:9" ht="12.75" customHeight="1" x14ac:dyDescent="0.25">
      <c r="A32" s="81" t="s">
        <v>54</v>
      </c>
      <c r="B32" s="81" t="s">
        <v>55</v>
      </c>
      <c r="C32" s="156"/>
      <c r="D32" s="65">
        <v>20</v>
      </c>
      <c r="E32" s="66">
        <v>1.5</v>
      </c>
      <c r="F32" s="66">
        <v>149.19999999999999</v>
      </c>
      <c r="G32" s="65"/>
      <c r="H32" s="67"/>
      <c r="I32" s="68"/>
    </row>
    <row r="33" spans="1:11" ht="12.5" x14ac:dyDescent="0.25">
      <c r="A33" s="82"/>
      <c r="B33" s="82"/>
      <c r="C33" s="69"/>
    </row>
    <row r="34" spans="1:11" ht="12.5" x14ac:dyDescent="0.25">
      <c r="A34" s="31">
        <v>80</v>
      </c>
      <c r="B34" s="31">
        <v>110</v>
      </c>
      <c r="C34" s="69"/>
    </row>
    <row r="35" spans="1:11" ht="12.5" x14ac:dyDescent="0.25">
      <c r="A35" s="81" t="s">
        <v>59</v>
      </c>
      <c r="B35" s="81" t="s">
        <v>60</v>
      </c>
      <c r="C35" s="69"/>
    </row>
    <row r="36" spans="1:11" ht="12.5" x14ac:dyDescent="0.25">
      <c r="A36" s="82"/>
      <c r="B36" s="82"/>
      <c r="C36" s="69"/>
    </row>
    <row r="37" spans="1:11" ht="12.5" x14ac:dyDescent="0.25">
      <c r="A37" s="31">
        <v>273</v>
      </c>
      <c r="B37" s="31">
        <v>313</v>
      </c>
      <c r="C37" s="69"/>
    </row>
    <row r="38" spans="1:11" ht="12.5" x14ac:dyDescent="0.25">
      <c r="A38" s="81" t="s">
        <v>64</v>
      </c>
      <c r="B38" s="81" t="s">
        <v>65</v>
      </c>
      <c r="C38" s="69"/>
    </row>
    <row r="39" spans="1:11" ht="12.5" x14ac:dyDescent="0.25">
      <c r="A39" s="82"/>
      <c r="B39" s="82"/>
      <c r="C39" s="69"/>
    </row>
    <row r="40" spans="1:11" ht="12.5" x14ac:dyDescent="0.25">
      <c r="A40" s="31">
        <v>273</v>
      </c>
      <c r="B40" s="31">
        <v>313</v>
      </c>
      <c r="C40" s="69"/>
    </row>
    <row r="41" spans="1:11" ht="12.5" x14ac:dyDescent="0.25">
      <c r="A41" s="81" t="s">
        <v>69</v>
      </c>
      <c r="B41" s="81" t="s">
        <v>70</v>
      </c>
      <c r="C41" s="69"/>
    </row>
    <row r="42" spans="1:11" ht="12.5" x14ac:dyDescent="0.25">
      <c r="A42" s="82"/>
      <c r="B42" s="82"/>
      <c r="C42" s="52"/>
    </row>
    <row r="43" spans="1:11" ht="12.5" x14ac:dyDescent="0.25">
      <c r="A43" s="31">
        <v>210</v>
      </c>
      <c r="B43" s="31">
        <v>240</v>
      </c>
      <c r="C43" s="2"/>
    </row>
    <row r="44" spans="1:11" ht="12.5" x14ac:dyDescent="0.25">
      <c r="A44" s="2"/>
      <c r="B44" s="2"/>
      <c r="C44" s="2"/>
      <c r="D44" s="2"/>
      <c r="E44" s="2"/>
      <c r="F44" s="2"/>
      <c r="G44" s="2"/>
      <c r="H44" s="2"/>
      <c r="I44" s="2"/>
    </row>
    <row r="45" spans="1:11" ht="15.5" x14ac:dyDescent="0.4">
      <c r="A45" s="103" t="s">
        <v>75</v>
      </c>
      <c r="B45" s="76"/>
      <c r="C45" s="38" t="s">
        <v>126</v>
      </c>
      <c r="D45" s="104" t="s">
        <v>77</v>
      </c>
      <c r="E45" s="76"/>
      <c r="F45" s="99" t="s">
        <v>127</v>
      </c>
      <c r="G45" s="76"/>
      <c r="H45" s="153" t="s">
        <v>128</v>
      </c>
      <c r="I45" s="76"/>
      <c r="K45" s="36"/>
    </row>
    <row r="46" spans="1:11" ht="12.75" customHeight="1" x14ac:dyDescent="0.25">
      <c r="A46" s="74"/>
      <c r="B46" s="76"/>
      <c r="C46" s="42"/>
      <c r="D46" s="100"/>
      <c r="E46" s="76"/>
      <c r="F46" s="74"/>
      <c r="G46" s="76"/>
      <c r="H46" s="74"/>
      <c r="I46" s="76"/>
    </row>
    <row r="47" spans="1:11" ht="12.75" customHeight="1" x14ac:dyDescent="0.4">
      <c r="A47" s="91" t="s">
        <v>81</v>
      </c>
      <c r="B47" s="76"/>
      <c r="C47" s="43" t="s">
        <v>129</v>
      </c>
      <c r="D47" s="89">
        <f>STDEV(E13:E32)</f>
        <v>0.16693837501494718</v>
      </c>
      <c r="E47" s="76"/>
      <c r="F47" s="90">
        <f>D47/SQRT(A28)</f>
        <v>5.0235847269426578E-2</v>
      </c>
      <c r="G47" s="76"/>
      <c r="H47" s="90">
        <f>D47/SQRT(6)</f>
        <v>6.8152306212667449E-2</v>
      </c>
      <c r="I47" s="76"/>
      <c r="J47" s="36"/>
    </row>
    <row r="48" spans="1:11" ht="12.75" customHeight="1" x14ac:dyDescent="0.4">
      <c r="A48" s="91" t="s">
        <v>83</v>
      </c>
      <c r="B48" s="76"/>
      <c r="C48" s="43" t="s">
        <v>130</v>
      </c>
      <c r="D48" s="89">
        <f>STDEV(F13:F32)</f>
        <v>0.21974866025578182</v>
      </c>
      <c r="E48" s="76"/>
      <c r="F48" s="90">
        <f>D48*A16/(SQRT(A28)*B13)</f>
        <v>4.4085170683621597E-2</v>
      </c>
      <c r="G48" s="76"/>
      <c r="H48" s="90">
        <f>D48*B16/(SQRT(A28*6)*B13)</f>
        <v>8.9988477831980645E-3</v>
      </c>
      <c r="I48" s="76"/>
    </row>
    <row r="49" spans="1:11" ht="12.75" customHeight="1" x14ac:dyDescent="0.4">
      <c r="A49" s="91" t="s">
        <v>85</v>
      </c>
      <c r="B49" s="76"/>
      <c r="C49" s="43" t="s">
        <v>131</v>
      </c>
      <c r="D49" s="152">
        <f>A22</f>
        <v>0.49</v>
      </c>
      <c r="E49" s="76"/>
      <c r="F49" s="90">
        <f>(D49/100)*A16/SQRT(3)</f>
        <v>0.33948195828349997</v>
      </c>
      <c r="G49" s="76"/>
      <c r="H49" s="90">
        <f>(D49/100)*B16/SQRT(3)</f>
        <v>0.16974097914174999</v>
      </c>
      <c r="I49" s="76"/>
    </row>
    <row r="50" spans="1:11" ht="12.75" customHeight="1" x14ac:dyDescent="0.4">
      <c r="A50" s="91" t="s">
        <v>87</v>
      </c>
      <c r="B50" s="76"/>
      <c r="C50" s="43" t="s">
        <v>132</v>
      </c>
      <c r="D50" s="154">
        <v>0.05</v>
      </c>
      <c r="E50" s="76"/>
      <c r="F50" s="90">
        <f>($A$16/$B$13)*$D$50*(SQRT(($B$34-$A$34)^2)/SQRT(3))</f>
        <v>0.57735026918962584</v>
      </c>
      <c r="G50" s="76"/>
      <c r="H50" s="90">
        <f>($B$16/$B$13)*$D$50*(SQRT(($B$34-$A$34)^2)/SQRT(3))</f>
        <v>0.28867513459481292</v>
      </c>
      <c r="I50" s="76"/>
    </row>
    <row r="51" spans="1:11" ht="12.75" customHeight="1" x14ac:dyDescent="0.4">
      <c r="A51" s="91" t="s">
        <v>89</v>
      </c>
      <c r="B51" s="76"/>
      <c r="C51" s="43" t="s">
        <v>133</v>
      </c>
      <c r="D51" s="154">
        <v>0.02</v>
      </c>
      <c r="E51" s="76"/>
      <c r="F51" s="90">
        <f>($A$16/$B$13)*$D$51*(SQRT(($B$37-$A$37)^2)/SQRT(3))</f>
        <v>0.3079201435678004</v>
      </c>
      <c r="G51" s="76"/>
      <c r="H51" s="90">
        <f>($B$16/$B$13)*$D$51*(SQRT(($B$37-$A$37)^2)/SQRT(3))</f>
        <v>0.1539600717839002</v>
      </c>
      <c r="I51" s="76"/>
      <c r="K51" s="36"/>
    </row>
    <row r="52" spans="1:11" ht="12.75" customHeight="1" x14ac:dyDescent="0.4">
      <c r="A52" s="91" t="s">
        <v>91</v>
      </c>
      <c r="B52" s="76"/>
      <c r="C52" s="43" t="s">
        <v>134</v>
      </c>
      <c r="D52" s="154">
        <v>0.15</v>
      </c>
      <c r="E52" s="76"/>
      <c r="F52" s="90">
        <f>($A$16/$B$13)*$D$52*(SQRT(($B$40-$A$40)^2)/SQRT(3))</f>
        <v>2.3094010767585029</v>
      </c>
      <c r="G52" s="76"/>
      <c r="H52" s="90">
        <f>($B$16/$B$13)*$D$52*(SQRT(($B$40-$A$40)^2)/SQRT(3))</f>
        <v>1.1547005383792515</v>
      </c>
      <c r="I52" s="76"/>
      <c r="K52" s="36"/>
    </row>
    <row r="53" spans="1:11" ht="12.75" customHeight="1" x14ac:dyDescent="0.4">
      <c r="A53" s="91" t="s">
        <v>93</v>
      </c>
      <c r="B53" s="76"/>
      <c r="C53" s="43" t="s">
        <v>135</v>
      </c>
      <c r="D53" s="154">
        <v>0.02</v>
      </c>
      <c r="E53" s="76"/>
      <c r="F53" s="90">
        <f>($A$16/$B$13)*$D$53*(SQRT(($B$43-$A$43)^2)/SQRT(3))</f>
        <v>0.23094010767585033</v>
      </c>
      <c r="G53" s="76"/>
      <c r="H53" s="90">
        <f>($B$16/$B$13)*$D$53*(SQRT(($B$43-$A$43)^2)/SQRT(3))</f>
        <v>0.11547005383792516</v>
      </c>
      <c r="I53" s="76"/>
      <c r="K53" s="36"/>
    </row>
    <row r="54" spans="1:11" ht="12.75" customHeight="1" x14ac:dyDescent="0.3">
      <c r="A54" s="91" t="s">
        <v>95</v>
      </c>
      <c r="B54" s="76"/>
      <c r="C54" s="44" t="s">
        <v>96</v>
      </c>
      <c r="D54" s="98">
        <v>4.5</v>
      </c>
      <c r="E54" s="76"/>
      <c r="F54" s="90">
        <f>(D54*A16/SQRT(3))/100</f>
        <v>3.117691453623979</v>
      </c>
      <c r="G54" s="76"/>
      <c r="H54" s="90">
        <f>(D54*B16/SQRT(3))/100</f>
        <v>1.5588457268119895</v>
      </c>
      <c r="I54" s="76"/>
    </row>
    <row r="55" spans="1:11" ht="12.75" customHeight="1" x14ac:dyDescent="0.4">
      <c r="A55" s="91" t="s">
        <v>97</v>
      </c>
      <c r="B55" s="76"/>
      <c r="C55" s="43" t="s">
        <v>136</v>
      </c>
      <c r="D55" s="89">
        <f>H14-H13</f>
        <v>-8.6999999999999966E-2</v>
      </c>
      <c r="E55" s="76"/>
      <c r="F55" s="90">
        <f>D55/SQRT(3)</f>
        <v>-5.0229473419497427E-2</v>
      </c>
      <c r="G55" s="76"/>
      <c r="H55" s="90"/>
      <c r="I55" s="76"/>
    </row>
    <row r="56" spans="1:11" ht="12.75" customHeight="1" x14ac:dyDescent="0.4">
      <c r="A56" s="91" t="s">
        <v>99</v>
      </c>
      <c r="B56" s="76"/>
      <c r="C56" s="43" t="s">
        <v>137</v>
      </c>
      <c r="D56" s="89">
        <f>100*((I14-I13)-D55)/I14</f>
        <v>0.13180990230170209</v>
      </c>
      <c r="E56" s="76"/>
      <c r="F56" s="90">
        <f>D56*A16/(100*SQRT(3))</f>
        <v>9.1320579090895165E-2</v>
      </c>
      <c r="G56" s="76"/>
      <c r="H56" s="90">
        <f>D56*B16/(100*SQRT(3))</f>
        <v>4.5660289545447583E-2</v>
      </c>
      <c r="I56" s="76"/>
      <c r="J56" s="70"/>
    </row>
    <row r="57" spans="1:11" ht="12.75" customHeight="1" x14ac:dyDescent="0.4">
      <c r="A57" s="91" t="s">
        <v>101</v>
      </c>
      <c r="B57" s="76"/>
      <c r="C57" s="43" t="s">
        <v>138</v>
      </c>
      <c r="D57" s="89">
        <f>A25</f>
        <v>3</v>
      </c>
      <c r="E57" s="76"/>
      <c r="F57" s="151">
        <f>(D57/100)*A16/2</f>
        <v>1.7999999999999998</v>
      </c>
      <c r="G57" s="76"/>
      <c r="H57" s="151">
        <f>(D57/100)*B16/2</f>
        <v>0.89999999999999991</v>
      </c>
      <c r="I57" s="76"/>
    </row>
    <row r="58" spans="1:11" ht="12.75" customHeight="1" x14ac:dyDescent="0.4">
      <c r="A58" s="92" t="s">
        <v>105</v>
      </c>
      <c r="B58" s="76"/>
      <c r="C58" s="38" t="s">
        <v>139</v>
      </c>
      <c r="D58" s="78"/>
      <c r="E58" s="76"/>
      <c r="F58" s="95">
        <f>SQRT(POWER(F47,2)+POWER(F48,2)+POWER(F49,2)+POWER(F50,2)+POWER(F51,2)+POWER(F52,2)+POWER(F53,2)+POWER(F54,2)+POWER(F55,2)+POWER(F56,2)+POWER(F57,2))</f>
        <v>4.3480331651915201</v>
      </c>
      <c r="G58" s="76"/>
      <c r="H58" s="95">
        <f>SQRT(POWER(H47,2)+POWER(H48,2)+POWER(H49,2)+POWER(H50,2)+POWER(H51,2)+POWER(H52,2)+POWER(H53,2)+POWER(F54,2)+POWER(H55,2)+POWER(H56,2)+POWER(H57,2))</f>
        <v>3.4668900014059583</v>
      </c>
      <c r="I58" s="76"/>
    </row>
    <row r="59" spans="1:11" ht="12.75" customHeight="1" x14ac:dyDescent="0.4">
      <c r="A59" s="92" t="s">
        <v>107</v>
      </c>
      <c r="B59" s="76"/>
      <c r="C59" s="38" t="s">
        <v>140</v>
      </c>
      <c r="D59" s="78"/>
      <c r="E59" s="76"/>
      <c r="F59" s="95">
        <f>F58*2</f>
        <v>8.6960663303830401</v>
      </c>
      <c r="G59" s="76"/>
      <c r="H59" s="95">
        <f>H58*2</f>
        <v>6.9337800028119165</v>
      </c>
      <c r="I59" s="76"/>
    </row>
    <row r="60" spans="1:11" ht="12.75" customHeight="1" x14ac:dyDescent="0.4">
      <c r="A60" s="92" t="s">
        <v>109</v>
      </c>
      <c r="B60" s="76"/>
      <c r="C60" s="38" t="s">
        <v>141</v>
      </c>
      <c r="D60" s="78"/>
      <c r="E60" s="76"/>
      <c r="F60" s="79">
        <f>(F59/A16)*100</f>
        <v>7.2467219419858662</v>
      </c>
      <c r="G60" s="76"/>
      <c r="H60" s="79">
        <f>(H59/B16)*100</f>
        <v>11.556300004686527</v>
      </c>
      <c r="I60" s="76"/>
    </row>
    <row r="61" spans="1:11" ht="12.75" customHeight="1" x14ac:dyDescent="0.4">
      <c r="A61" s="92" t="s">
        <v>111</v>
      </c>
      <c r="B61" s="76"/>
      <c r="C61" s="38" t="s">
        <v>142</v>
      </c>
      <c r="D61" s="78"/>
      <c r="E61" s="76"/>
      <c r="F61" s="79">
        <v>15</v>
      </c>
      <c r="G61" s="76"/>
      <c r="H61" s="79">
        <v>15</v>
      </c>
      <c r="I61" s="76"/>
    </row>
    <row r="62" spans="1:11" ht="12.75" customHeight="1" x14ac:dyDescent="0.3">
      <c r="A62" s="93" t="s">
        <v>113</v>
      </c>
      <c r="B62" s="76"/>
      <c r="C62" s="47"/>
      <c r="D62" s="80"/>
      <c r="E62" s="76"/>
      <c r="F62" s="80" t="str">
        <f>IF(F60&lt;=F61,"positivo","negativo")</f>
        <v>positivo</v>
      </c>
      <c r="G62" s="76"/>
      <c r="H62" s="80" t="str">
        <f>IF(H60&lt;=H61,"positivo","negativo")</f>
        <v>positivo</v>
      </c>
      <c r="I62" s="76"/>
    </row>
    <row r="63" spans="1:11" ht="12.75" customHeight="1" x14ac:dyDescent="0.25">
      <c r="A63" s="49"/>
      <c r="B63" s="49"/>
      <c r="C63" s="49"/>
      <c r="D63" s="49"/>
      <c r="E63" s="49"/>
      <c r="F63" s="49"/>
      <c r="G63" s="49"/>
      <c r="H63" s="49"/>
      <c r="I63" s="49"/>
    </row>
    <row r="64" spans="1:11" ht="12.75" customHeight="1" x14ac:dyDescent="0.25">
      <c r="A64" s="52"/>
      <c r="B64" s="16" t="s">
        <v>114</v>
      </c>
      <c r="C64" s="150"/>
      <c r="D64" s="76"/>
      <c r="E64" s="96" t="s">
        <v>143</v>
      </c>
      <c r="F64" s="97"/>
      <c r="G64" s="94"/>
      <c r="H64" s="75"/>
      <c r="I64" s="76"/>
    </row>
    <row r="65" spans="1:9" ht="12.75" customHeight="1" x14ac:dyDescent="0.25">
      <c r="A65" s="52"/>
      <c r="B65" s="52"/>
      <c r="C65" s="53"/>
      <c r="D65" s="53"/>
      <c r="E65" s="53"/>
      <c r="F65" s="53"/>
      <c r="G65" s="53"/>
      <c r="H65" s="53"/>
      <c r="I65" s="53"/>
    </row>
    <row r="66" spans="1:9" ht="12.75" customHeight="1" x14ac:dyDescent="0.25">
      <c r="A66" s="74"/>
      <c r="B66" s="75"/>
      <c r="C66" s="75"/>
      <c r="D66" s="75"/>
      <c r="E66" s="75"/>
      <c r="F66" s="75"/>
      <c r="G66" s="75"/>
      <c r="H66" s="75"/>
      <c r="I66" s="76"/>
    </row>
    <row r="67" spans="1:9" ht="12.75" customHeight="1" x14ac:dyDescent="0.25"/>
    <row r="68" spans="1:9" ht="12.75" customHeight="1" x14ac:dyDescent="0.25"/>
    <row r="69" spans="1:9" ht="12.75" customHeight="1" x14ac:dyDescent="0.25"/>
    <row r="70" spans="1:9" ht="12.75" customHeight="1" x14ac:dyDescent="0.25"/>
    <row r="71" spans="1:9" ht="12.75" customHeight="1" x14ac:dyDescent="0.25"/>
    <row r="72" spans="1:9" ht="12.75" customHeight="1" x14ac:dyDescent="0.25"/>
    <row r="73" spans="1:9" ht="12.75" customHeight="1" x14ac:dyDescent="0.25"/>
    <row r="74" spans="1:9" ht="12.75" customHeight="1" x14ac:dyDescent="0.25"/>
    <row r="75" spans="1:9" ht="12.75" customHeight="1" x14ac:dyDescent="0.25"/>
    <row r="76" spans="1:9" ht="12.75" customHeight="1" x14ac:dyDescent="0.25"/>
    <row r="77" spans="1:9" ht="12.75" customHeight="1" x14ac:dyDescent="0.25"/>
    <row r="78" spans="1:9" ht="12.75" customHeight="1" x14ac:dyDescent="0.25"/>
    <row r="79" spans="1:9" ht="12.75" customHeight="1" x14ac:dyDescent="0.25"/>
    <row r="80" spans="1:9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</sheetData>
  <mergeCells count="119">
    <mergeCell ref="A1:B5"/>
    <mergeCell ref="A46:B46"/>
    <mergeCell ref="A47:B47"/>
    <mergeCell ref="D47:E47"/>
    <mergeCell ref="F47:G47"/>
    <mergeCell ref="A23:A24"/>
    <mergeCell ref="A26:A27"/>
    <mergeCell ref="B26:B27"/>
    <mergeCell ref="A29:A30"/>
    <mergeCell ref="B29:B30"/>
    <mergeCell ref="A32:A33"/>
    <mergeCell ref="B32:B33"/>
    <mergeCell ref="A35:A36"/>
    <mergeCell ref="B35:B36"/>
    <mergeCell ref="E7:G7"/>
    <mergeCell ref="D45:E45"/>
    <mergeCell ref="F45:G45"/>
    <mergeCell ref="H7:I7"/>
    <mergeCell ref="C11:C32"/>
    <mergeCell ref="D11:F11"/>
    <mergeCell ref="G11:I11"/>
    <mergeCell ref="A6:I6"/>
    <mergeCell ref="A7:B7"/>
    <mergeCell ref="C7:D7"/>
    <mergeCell ref="A8:C8"/>
    <mergeCell ref="E8:G8"/>
    <mergeCell ref="H8:I8"/>
    <mergeCell ref="B9:C9"/>
    <mergeCell ref="A10:I10"/>
    <mergeCell ref="A11:A12"/>
    <mergeCell ref="B11:B12"/>
    <mergeCell ref="A14:A15"/>
    <mergeCell ref="B14:B15"/>
    <mergeCell ref="A17:A18"/>
    <mergeCell ref="B17:B18"/>
    <mergeCell ref="A20:A21"/>
    <mergeCell ref="B20:B21"/>
    <mergeCell ref="B23:B24"/>
    <mergeCell ref="A52:B52"/>
    <mergeCell ref="D52:E52"/>
    <mergeCell ref="F52:G52"/>
    <mergeCell ref="H52:I52"/>
    <mergeCell ref="H53:I53"/>
    <mergeCell ref="A53:B53"/>
    <mergeCell ref="F51:G51"/>
    <mergeCell ref="H51:I51"/>
    <mergeCell ref="A50:B50"/>
    <mergeCell ref="A51:B51"/>
    <mergeCell ref="H46:I46"/>
    <mergeCell ref="F50:G50"/>
    <mergeCell ref="H50:I50"/>
    <mergeCell ref="H47:I47"/>
    <mergeCell ref="D48:E48"/>
    <mergeCell ref="F48:G48"/>
    <mergeCell ref="H48:I48"/>
    <mergeCell ref="D53:E53"/>
    <mergeCell ref="F53:G53"/>
    <mergeCell ref="D50:E50"/>
    <mergeCell ref="D51:E51"/>
    <mergeCell ref="A58:B58"/>
    <mergeCell ref="D55:E55"/>
    <mergeCell ref="D56:E56"/>
    <mergeCell ref="F56:G56"/>
    <mergeCell ref="H56:I56"/>
    <mergeCell ref="F55:G55"/>
    <mergeCell ref="H55:I55"/>
    <mergeCell ref="A57:B57"/>
    <mergeCell ref="D57:E57"/>
    <mergeCell ref="F57:G57"/>
    <mergeCell ref="H57:I57"/>
    <mergeCell ref="A56:B56"/>
    <mergeCell ref="A55:B55"/>
    <mergeCell ref="A66:I66"/>
    <mergeCell ref="C64:D64"/>
    <mergeCell ref="E64:F64"/>
    <mergeCell ref="F61:G61"/>
    <mergeCell ref="H61:I61"/>
    <mergeCell ref="G64:I64"/>
    <mergeCell ref="A62:B62"/>
    <mergeCell ref="D62:E62"/>
    <mergeCell ref="F62:G62"/>
    <mergeCell ref="H62:I62"/>
    <mergeCell ref="A61:B61"/>
    <mergeCell ref="D61:E61"/>
    <mergeCell ref="F60:G60"/>
    <mergeCell ref="H60:I60"/>
    <mergeCell ref="D60:E60"/>
    <mergeCell ref="A59:B59"/>
    <mergeCell ref="D59:E59"/>
    <mergeCell ref="F59:G59"/>
    <mergeCell ref="H59:I59"/>
    <mergeCell ref="A60:B60"/>
    <mergeCell ref="D58:E58"/>
    <mergeCell ref="F58:G58"/>
    <mergeCell ref="H58:I58"/>
    <mergeCell ref="C1:F3"/>
    <mergeCell ref="C4:F5"/>
    <mergeCell ref="G1:I1"/>
    <mergeCell ref="G2:I2"/>
    <mergeCell ref="G3:I3"/>
    <mergeCell ref="G4:I4"/>
    <mergeCell ref="G5:I5"/>
    <mergeCell ref="A54:B54"/>
    <mergeCell ref="D54:E54"/>
    <mergeCell ref="F54:G54"/>
    <mergeCell ref="H54:I54"/>
    <mergeCell ref="A48:B48"/>
    <mergeCell ref="A49:B49"/>
    <mergeCell ref="D49:E49"/>
    <mergeCell ref="F49:G49"/>
    <mergeCell ref="H49:I49"/>
    <mergeCell ref="A38:A39"/>
    <mergeCell ref="B38:B39"/>
    <mergeCell ref="A41:A42"/>
    <mergeCell ref="B41:B42"/>
    <mergeCell ref="A45:B45"/>
    <mergeCell ref="H45:I45"/>
    <mergeCell ref="D46:E46"/>
    <mergeCell ref="F46:G46"/>
  </mergeCells>
  <conditionalFormatting sqref="F62:H62">
    <cfRule type="cellIs" dxfId="1" priority="1" operator="equal">
      <formula>"positivo"</formula>
    </cfRule>
  </conditionalFormatting>
  <conditionalFormatting sqref="F62:H62">
    <cfRule type="cellIs" dxfId="0" priority="2" operator="equal">
      <formula>"negativo"</formula>
    </cfRule>
  </conditionalFormatting>
  <pageMargins left="0.59027777777777801" right="0.59027777777777801" top="0.59027777777777801" bottom="0.59027777777777801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NO2</vt:lpstr>
      <vt:lpstr>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Pironi</dc:creator>
  <cp:lastModifiedBy>dcentioli</cp:lastModifiedBy>
  <dcterms:created xsi:type="dcterms:W3CDTF">2021-03-26T12:33:24Z</dcterms:created>
  <dcterms:modified xsi:type="dcterms:W3CDTF">2021-04-30T22:44:00Z</dcterms:modified>
</cp:coreProperties>
</file>